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tables/table7.xml" ContentType="application/vnd.openxmlformats-officedocument.spreadsheetml.table+xml"/>
  <Override PartName="/xl/drawings/drawing5.xml" ContentType="application/vnd.openxmlformats-officedocument.drawing+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vinhn\OneDrive\Desktop\Study\Centennial\WIMTACH - Vital Tracer\"/>
    </mc:Choice>
  </mc:AlternateContent>
  <xr:revisionPtr revIDLastSave="0" documentId="13_ncr:1_{BE78D61B-4B0A-440B-8153-6791ABB42983}" xr6:coauthVersionLast="47" xr6:coauthVersionMax="47" xr10:uidLastSave="{00000000-0000-0000-0000-000000000000}"/>
  <bookViews>
    <workbookView xWindow="-108" yWindow="-108" windowWidth="23256" windowHeight="12456" xr2:uid="{00000000-000D-0000-FFFF-FFFF00000000}"/>
  </bookViews>
  <sheets>
    <sheet name="Phase 1" sheetId="13" r:id="rId1"/>
    <sheet name="Overview" sheetId="1" r:id="rId2"/>
    <sheet name="Field knowledge" sheetId="8" r:id="rId3"/>
    <sheet name="Vinh's Project Analysis" sheetId="9" r:id="rId4"/>
    <sheet name="encounter_with_wfd" sheetId="12" r:id="rId5"/>
    <sheet name="Tables" sheetId="5" r:id="rId6"/>
    <sheet name="Sheet1" sheetId="14" state="hidden" r:id="rId7"/>
    <sheet name="Calendar" sheetId="4" state="hidden" r:id="rId8"/>
    <sheet name="Schedule" sheetId="2" state="hidden" r:id="rId9"/>
    <sheet name="Sheet9" sheetId="10" state="hidden" r:id="rId10"/>
    <sheet name="wf folder" sheetId="11" state="hidden" r:id="rId11"/>
    <sheet name="Data Desc" sheetId="7" r:id="rId12"/>
  </sheets>
  <definedNames>
    <definedName name="_xlnm._FilterDatabase" localSheetId="8" hidden="1">Schedule!$B$6:$I$18</definedName>
    <definedName name="Cal_Endtime">0.999305555555556</definedName>
    <definedName name="Calendar10Month">Calendar!$B$137</definedName>
    <definedName name="Calendar10MonthOption">MATCH(Calendar10Month,Months,0)</definedName>
    <definedName name="Calendar10Year">Calendar!$H$137</definedName>
    <definedName name="Calendar11Month">Calendar!$B$152</definedName>
    <definedName name="Calendar11MonthOption">MATCH(Calendar11Month,Months,0)</definedName>
    <definedName name="Calendar11Year">Calendar!$H$152</definedName>
    <definedName name="Calendar12Month">Calendar!$B$167</definedName>
    <definedName name="Calendar12MonthOption">MATCH(Calendar12Month,Months,0)</definedName>
    <definedName name="Calendar12Year">Calendar!$H$167</definedName>
    <definedName name="Calendar1Month">Calendar!$B$2</definedName>
    <definedName name="Calendar1MonthOption">MATCH(Calendar1Month,Months,0)</definedName>
    <definedName name="Calendar1Year">Calendar!$H$2</definedName>
    <definedName name="Calendar2Month">Calendar!$B$17</definedName>
    <definedName name="Calendar2MonthOption">MATCH(Calendar2Month,Months,0)</definedName>
    <definedName name="Calendar2Year">Calendar!$H$17</definedName>
    <definedName name="Calendar3Month">Calendar!$B$32</definedName>
    <definedName name="Calendar3MonthOption">MATCH(Calendar3Month,Months,0)</definedName>
    <definedName name="Calendar3Year">Calendar!$H$32</definedName>
    <definedName name="Calendar4Month">Calendar!$B$47</definedName>
    <definedName name="Calendar4MonthOption">MATCH(Calendar4Month,Months,0)</definedName>
    <definedName name="Calendar4Year">Calendar!$H$47</definedName>
    <definedName name="Calendar5Month">Calendar!$B$62</definedName>
    <definedName name="Calendar5MonthOption">MATCH(Calendar5Month,Months,0)</definedName>
    <definedName name="Calendar5Year">Calendar!$H$62</definedName>
    <definedName name="Calendar6Month">Calendar!$B$77</definedName>
    <definedName name="Calendar6MonthOption">MATCH(Calendar6Month,Months,0)</definedName>
    <definedName name="Calendar6Year">Calendar!$H$77</definedName>
    <definedName name="Calendar7Month">Calendar!$B$92</definedName>
    <definedName name="Calendar7MonthOption">MATCH(Calendar7Month,Months,0)</definedName>
    <definedName name="Calendar7Year">Calendar!$H$92</definedName>
    <definedName name="Calendar8Month">Calendar!$B$107</definedName>
    <definedName name="Calendar8MonthOption">MATCH(Calendar8Month,Months,0)</definedName>
    <definedName name="Calendar8Year">Calendar!$H$107</definedName>
    <definedName name="Calendar9Month">Calendar!$B$122</definedName>
    <definedName name="Calendar9MonthOption">MATCH(Calendar9Month,Months,0)</definedName>
    <definedName name="Calendar9Year">Calendar!$H$122</definedName>
    <definedName name="ColumnTitleRegion1..H12.1">Calendar!$B$3</definedName>
    <definedName name="ColumnTitleRegion10..H54.1">Calendar!$B$48</definedName>
    <definedName name="ColumnTitleRegion11..C56.1">Calendar!$B$48</definedName>
    <definedName name="ColumnTitleRegion12..D56.1">Calendar!$D$59</definedName>
    <definedName name="ColumnTitleRegion13..H68.1">Calendar!$B$63</definedName>
    <definedName name="ColumnTitleRegion14..C70.1">Calendar!$B$63</definedName>
    <definedName name="ColumnTitleRegion15..D70.1">Calendar!$D$74</definedName>
    <definedName name="ColumnTitleRegion16..H82.1">Calendar!$B$78</definedName>
    <definedName name="ColumnTitleRegion17..C84.1">Calendar!$B$78</definedName>
    <definedName name="ColumnTitleRegion18..D84.1">Calendar!$D$89</definedName>
    <definedName name="ColumnTitleRegion19..H96.1">Calendar!$B$93</definedName>
    <definedName name="ColumnTitleRegion2..C14.1">Calendar!$B$3</definedName>
    <definedName name="ColumnTitleRegion20..C98.1">Calendar!$B$93</definedName>
    <definedName name="ColumnTitleRegion21..D98.1">Calendar!$D$104</definedName>
    <definedName name="ColumnTitleRegion22..H110.1">Calendar!$B$108</definedName>
    <definedName name="ColumnTitleRegion23..C112.1">Calendar!$B$108</definedName>
    <definedName name="ColumnTitleRegion24..D112.1">Calendar!$D$119</definedName>
    <definedName name="ColumnTitleRegion25..H124.1">Calendar!$B$123</definedName>
    <definedName name="ColumnTitleRegion26..C126.1">Calendar!$B$123</definedName>
    <definedName name="ColumnTitleRegion27..D126.1">Calendar!$D$134</definedName>
    <definedName name="ColumnTitleRegion28..H138.1">Calendar!$B$138</definedName>
    <definedName name="ColumnTitleRegion29..C140.1">Calendar!$B$138</definedName>
    <definedName name="ColumnTitleRegion3..D14.1">Calendar!$D$14</definedName>
    <definedName name="ColumnTitleRegion30..D140.1">Calendar!$D$149</definedName>
    <definedName name="ColumnTitleRegion31..H152.1">Calendar!$B$153</definedName>
    <definedName name="ColumnTitleRegion32..C154.1">Calendar!$B$153</definedName>
    <definedName name="ColumnTitleRegion33..D154.1">Calendar!$D$164</definedName>
    <definedName name="ColumnTitleRegion34..H166.1">Calendar!$B$168</definedName>
    <definedName name="ColumnTitleRegion35..C168.1">Calendar!$B$168</definedName>
    <definedName name="ColumnTitleRegion36..D168.1">Calendar!$D$179</definedName>
    <definedName name="ColumnTitleRegion4..H26.1">Calendar!$B$18</definedName>
    <definedName name="ColumnTitleRegion5..C28.1">Calendar!$B$18</definedName>
    <definedName name="ColumnTitleRegion6..D28.1">Calendar!$D$29</definedName>
    <definedName name="ColumnTitleRegion7..H40.1">Calendar!$B$33</definedName>
    <definedName name="ColumnTitleRegion8..C42.1">Calendar!$B$33</definedName>
    <definedName name="ColumnTitleRegion9..D42.1">Calendar!$D$44</definedName>
    <definedName name="CurrentTime">TIME(HOUR(NOW()),MINUTE(NOW()),SECOND(NOW()))</definedName>
    <definedName name="Days">{0,1,2,3,4,5,6}</definedName>
    <definedName name="Increment">TIME(0,MinuteInterval,0)</definedName>
    <definedName name="LastRow">MAX(MATCH(9.99E+307,Schedule!$B:$B),MATCH(REPT("z",255),Schedule!$B:$B))</definedName>
    <definedName name="MinuteInterval">--LEFT(MinuteText,2)</definedName>
    <definedName name="MinuteText">Schedule!$H$3</definedName>
    <definedName name="Months">{"January","February","March","April","May","June","July","August","September","October","November","December"}</definedName>
    <definedName name="_xlnm.Print_Area" localSheetId="7">Calendar!$B$2:$I$180</definedName>
    <definedName name="_xlnm.Print_Titles" localSheetId="8">Schedule!$6:$6</definedName>
    <definedName name="ScheduleStart">Schedule!$G$3</definedName>
    <definedName name="ThisCol">Schedule!A$7:INDEX(Schedule!A:A,LastRow,1)</definedName>
    <definedName name="ThisRow">Schedule!$C1:$I1</definedName>
    <definedName name="ThisWeekday">CHOOSE(WEEKDAY(TODAY()),"Sunday","Monday","Tuesday","Wednesday","Thursday","Friday","Saturday")</definedName>
    <definedName name="Times">ClassSchedule[TIME]</definedName>
    <definedName name="WeekdayOption">MATCH(WeekStart,Weekdays,0)+10</definedName>
    <definedName name="Weekdays">{"Monday","Tuesday","Wednesday","Thursday","Friday","Saturday","Sunday"}</definedName>
    <definedName name="WeekStart">Calendar!$B$3</definedName>
    <definedName name="WeekStartValue">IF(WeekStart="Monday",2,1)</definedName>
  </definedNames>
  <calcPr calcId="191029"/>
  <pivotCaches>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1" i="11" l="1"/>
  <c r="I181" i="11"/>
  <c r="J181" i="11"/>
  <c r="K181" i="11"/>
  <c r="H180" i="11"/>
  <c r="I180" i="11"/>
  <c r="J180" i="11"/>
  <c r="K180" i="11"/>
  <c r="H179" i="11"/>
  <c r="I179" i="11"/>
  <c r="J179" i="11"/>
  <c r="K179" i="11"/>
  <c r="H178" i="11"/>
  <c r="I178" i="11"/>
  <c r="J178" i="11"/>
  <c r="K178" i="11"/>
  <c r="H177" i="11"/>
  <c r="I177" i="11"/>
  <c r="J177" i="11"/>
  <c r="K177" i="11"/>
  <c r="H176" i="11"/>
  <c r="I176" i="11"/>
  <c r="J176" i="11"/>
  <c r="K176" i="11"/>
  <c r="H175" i="11"/>
  <c r="I175" i="11"/>
  <c r="J175" i="11"/>
  <c r="K175" i="11"/>
  <c r="H174" i="11"/>
  <c r="I174" i="11"/>
  <c r="J174" i="11"/>
  <c r="K174" i="11"/>
  <c r="H173" i="11"/>
  <c r="I173" i="11"/>
  <c r="J173" i="11"/>
  <c r="K173" i="11"/>
  <c r="H172" i="11"/>
  <c r="I172" i="11"/>
  <c r="J172" i="11"/>
  <c r="K172" i="11"/>
  <c r="H171" i="11"/>
  <c r="I171" i="11"/>
  <c r="J171" i="11"/>
  <c r="K171" i="11"/>
  <c r="H170" i="11"/>
  <c r="I170" i="11"/>
  <c r="J170" i="11"/>
  <c r="K170" i="11"/>
  <c r="H169" i="11"/>
  <c r="I169" i="11"/>
  <c r="J169" i="11"/>
  <c r="K169" i="11"/>
  <c r="H159" i="11"/>
  <c r="H160" i="11"/>
  <c r="H161" i="11"/>
  <c r="H162" i="11"/>
  <c r="H163" i="11"/>
  <c r="H164" i="11"/>
  <c r="H165" i="11"/>
  <c r="H166" i="11"/>
  <c r="H167" i="11"/>
  <c r="H168" i="11"/>
  <c r="I159" i="11"/>
  <c r="I160" i="11"/>
  <c r="I161" i="11"/>
  <c r="I162" i="11"/>
  <c r="I163" i="11"/>
  <c r="I164" i="11"/>
  <c r="I165" i="11"/>
  <c r="I166" i="11"/>
  <c r="I167" i="11"/>
  <c r="I168" i="11"/>
  <c r="J159" i="11"/>
  <c r="J160" i="11"/>
  <c r="J161" i="11"/>
  <c r="J162" i="11"/>
  <c r="J163" i="11"/>
  <c r="J164" i="11"/>
  <c r="J165" i="11"/>
  <c r="J166" i="11"/>
  <c r="J167" i="11"/>
  <c r="J168" i="11"/>
  <c r="K159" i="11"/>
  <c r="K160" i="11"/>
  <c r="K161" i="11"/>
  <c r="K162" i="11"/>
  <c r="K163" i="11"/>
  <c r="K164" i="11"/>
  <c r="K165" i="11"/>
  <c r="K166" i="11"/>
  <c r="K167" i="11"/>
  <c r="K168" i="11"/>
  <c r="H158" i="11"/>
  <c r="I158" i="11"/>
  <c r="J158" i="11"/>
  <c r="K158" i="11"/>
  <c r="H157" i="11"/>
  <c r="I157" i="11"/>
  <c r="J157" i="11"/>
  <c r="K157" i="11"/>
  <c r="H156" i="11"/>
  <c r="I156" i="11"/>
  <c r="J156" i="11"/>
  <c r="K156" i="11"/>
  <c r="H155" i="11"/>
  <c r="I155" i="11"/>
  <c r="J155" i="11"/>
  <c r="K155" i="11"/>
  <c r="H154" i="11"/>
  <c r="I154" i="11"/>
  <c r="J154" i="11"/>
  <c r="K154" i="11"/>
  <c r="K391" i="12" s="1"/>
  <c r="H153" i="11"/>
  <c r="I153" i="11"/>
  <c r="J153" i="11"/>
  <c r="K153" i="11"/>
  <c r="H152" i="11"/>
  <c r="H384" i="12" s="1"/>
  <c r="I152" i="11"/>
  <c r="I384" i="12" s="1"/>
  <c r="J152" i="11"/>
  <c r="J384" i="12" s="1"/>
  <c r="K152" i="11"/>
  <c r="K384" i="12" s="1"/>
  <c r="H151" i="11"/>
  <c r="I151" i="11"/>
  <c r="J151" i="11"/>
  <c r="K151" i="11"/>
  <c r="H150" i="11"/>
  <c r="I150" i="11"/>
  <c r="J150" i="11"/>
  <c r="K150" i="11"/>
  <c r="K390" i="12" s="1"/>
  <c r="H149" i="11"/>
  <c r="I149" i="11"/>
  <c r="I381" i="12" s="1"/>
  <c r="J149" i="11"/>
  <c r="K149" i="11"/>
  <c r="K381" i="12" s="1"/>
  <c r="C373" i="12"/>
  <c r="D373" i="12"/>
  <c r="E373" i="12"/>
  <c r="F373" i="12"/>
  <c r="G373" i="12"/>
  <c r="H373" i="12"/>
  <c r="I373" i="12"/>
  <c r="J373" i="12"/>
  <c r="K373" i="12"/>
  <c r="C374" i="12"/>
  <c r="D374" i="12"/>
  <c r="E374" i="12"/>
  <c r="F374" i="12"/>
  <c r="G374" i="12"/>
  <c r="H374" i="12"/>
  <c r="I374" i="12"/>
  <c r="J374" i="12"/>
  <c r="K374" i="12"/>
  <c r="C375" i="12"/>
  <c r="D375" i="12"/>
  <c r="E375" i="12"/>
  <c r="F375" i="12"/>
  <c r="G375" i="12"/>
  <c r="H375" i="12"/>
  <c r="I375" i="12"/>
  <c r="J375" i="12"/>
  <c r="K375" i="12"/>
  <c r="C376" i="12"/>
  <c r="D376" i="12"/>
  <c r="E376" i="12"/>
  <c r="F376" i="12"/>
  <c r="G376" i="12"/>
  <c r="H376" i="12"/>
  <c r="I376" i="12"/>
  <c r="J376" i="12"/>
  <c r="K376" i="12"/>
  <c r="C377" i="12"/>
  <c r="D377" i="12"/>
  <c r="E377" i="12"/>
  <c r="F377" i="12"/>
  <c r="G377" i="12"/>
  <c r="H377" i="12"/>
  <c r="I377" i="12"/>
  <c r="J377" i="12"/>
  <c r="K377" i="12"/>
  <c r="C378" i="12"/>
  <c r="D378" i="12"/>
  <c r="E378" i="12"/>
  <c r="F378" i="12"/>
  <c r="G378" i="12"/>
  <c r="H378" i="12"/>
  <c r="I378" i="12"/>
  <c r="J378" i="12"/>
  <c r="K378" i="12"/>
  <c r="C379" i="12"/>
  <c r="D379" i="12"/>
  <c r="E379" i="12"/>
  <c r="F379" i="12"/>
  <c r="G379" i="12"/>
  <c r="H379" i="12"/>
  <c r="I379" i="12"/>
  <c r="J379" i="12"/>
  <c r="K379" i="12"/>
  <c r="C380" i="12"/>
  <c r="D380" i="12"/>
  <c r="E380" i="12"/>
  <c r="F380" i="12"/>
  <c r="G380" i="12"/>
  <c r="H380" i="12"/>
  <c r="I380" i="12"/>
  <c r="J380" i="12"/>
  <c r="K380" i="12"/>
  <c r="C381" i="12"/>
  <c r="D381" i="12"/>
  <c r="E381" i="12"/>
  <c r="F381" i="12"/>
  <c r="G381" i="12"/>
  <c r="H381" i="12"/>
  <c r="J381" i="12"/>
  <c r="C382" i="12"/>
  <c r="D382" i="12"/>
  <c r="E382" i="12"/>
  <c r="F382" i="12"/>
  <c r="G382" i="12"/>
  <c r="H382" i="12"/>
  <c r="I382" i="12"/>
  <c r="J382" i="12"/>
  <c r="K382" i="12"/>
  <c r="C383" i="12"/>
  <c r="D383" i="12"/>
  <c r="E383" i="12"/>
  <c r="F383" i="12"/>
  <c r="G383" i="12"/>
  <c r="H383" i="12"/>
  <c r="I383" i="12"/>
  <c r="J383" i="12"/>
  <c r="K383" i="12"/>
  <c r="C384" i="12"/>
  <c r="D384" i="12"/>
  <c r="E384" i="12"/>
  <c r="F384" i="12"/>
  <c r="G384" i="12"/>
  <c r="C385" i="12"/>
  <c r="D385" i="12"/>
  <c r="E385" i="12"/>
  <c r="F385" i="12"/>
  <c r="G385" i="12"/>
  <c r="H385" i="12"/>
  <c r="I385" i="12"/>
  <c r="J385" i="12"/>
  <c r="K385" i="12"/>
  <c r="C386" i="12"/>
  <c r="D386" i="12"/>
  <c r="E386" i="12"/>
  <c r="F386" i="12"/>
  <c r="G386" i="12"/>
  <c r="H386" i="12"/>
  <c r="I386" i="12"/>
  <c r="J386" i="12"/>
  <c r="K386" i="12"/>
  <c r="C387" i="12"/>
  <c r="D387" i="12"/>
  <c r="E387" i="12"/>
  <c r="F387" i="12"/>
  <c r="G387" i="12"/>
  <c r="H387" i="12"/>
  <c r="I387" i="12"/>
  <c r="J387" i="12"/>
  <c r="K387" i="12"/>
  <c r="C388" i="12"/>
  <c r="D388" i="12"/>
  <c r="E388" i="12"/>
  <c r="F388" i="12"/>
  <c r="G388" i="12"/>
  <c r="H388" i="12"/>
  <c r="I388" i="12"/>
  <c r="J388" i="12"/>
  <c r="K388" i="12"/>
  <c r="C389" i="12"/>
  <c r="D389" i="12"/>
  <c r="E389" i="12"/>
  <c r="F389" i="12"/>
  <c r="G389" i="12"/>
  <c r="H389" i="12"/>
  <c r="I389" i="12"/>
  <c r="J389" i="12"/>
  <c r="K389" i="12"/>
  <c r="C390" i="12"/>
  <c r="D390" i="12"/>
  <c r="E390" i="12"/>
  <c r="F390" i="12"/>
  <c r="G390" i="12"/>
  <c r="H390" i="12"/>
  <c r="I390" i="12"/>
  <c r="J390" i="12"/>
  <c r="C391" i="12"/>
  <c r="D391" i="12"/>
  <c r="E391" i="12"/>
  <c r="F391" i="12"/>
  <c r="G391" i="12"/>
  <c r="H391" i="12"/>
  <c r="I391" i="12"/>
  <c r="J391" i="12"/>
  <c r="C392" i="12"/>
  <c r="D392" i="12"/>
  <c r="E392" i="12"/>
  <c r="F392" i="12"/>
  <c r="G392" i="12"/>
  <c r="H392" i="12"/>
  <c r="I392" i="12"/>
  <c r="J392" i="12"/>
  <c r="K392" i="12"/>
  <c r="C393" i="12"/>
  <c r="D393" i="12"/>
  <c r="E393" i="12"/>
  <c r="F393" i="12"/>
  <c r="G393" i="12"/>
  <c r="H393" i="12"/>
  <c r="I393" i="12"/>
  <c r="J393" i="12"/>
  <c r="K393" i="12"/>
  <c r="C394" i="12"/>
  <c r="D394" i="12"/>
  <c r="E394" i="12"/>
  <c r="F394" i="12"/>
  <c r="G394" i="12"/>
  <c r="H394" i="12"/>
  <c r="I394" i="12"/>
  <c r="J394" i="12"/>
  <c r="K394" i="12"/>
  <c r="C395" i="12"/>
  <c r="D395" i="12"/>
  <c r="E395" i="12"/>
  <c r="F395" i="12"/>
  <c r="G395" i="12"/>
  <c r="H395" i="12"/>
  <c r="I395" i="12"/>
  <c r="J395" i="12"/>
  <c r="K395" i="12"/>
  <c r="C396" i="12"/>
  <c r="D396" i="12"/>
  <c r="E396" i="12"/>
  <c r="F396" i="12"/>
  <c r="G396" i="12"/>
  <c r="H396" i="12"/>
  <c r="I396" i="12"/>
  <c r="J396" i="12"/>
  <c r="K396" i="12"/>
  <c r="C397" i="12"/>
  <c r="D397" i="12"/>
  <c r="E397" i="12"/>
  <c r="F397" i="12"/>
  <c r="G397" i="12"/>
  <c r="H397" i="12"/>
  <c r="I397" i="12"/>
  <c r="J397" i="12"/>
  <c r="K397" i="12"/>
  <c r="C398" i="12"/>
  <c r="D398" i="12"/>
  <c r="E398" i="12"/>
  <c r="F398" i="12"/>
  <c r="G398" i="12"/>
  <c r="H398" i="12"/>
  <c r="I398" i="12"/>
  <c r="J398" i="12"/>
  <c r="K398" i="12"/>
  <c r="C399" i="12"/>
  <c r="D399" i="12"/>
  <c r="E399" i="12"/>
  <c r="F399" i="12"/>
  <c r="G399" i="12"/>
  <c r="H399" i="12"/>
  <c r="I399" i="12"/>
  <c r="J399" i="12"/>
  <c r="K399" i="12"/>
  <c r="C400" i="12"/>
  <c r="D400" i="12"/>
  <c r="E400" i="12"/>
  <c r="F400" i="12"/>
  <c r="G400" i="12"/>
  <c r="H400" i="12"/>
  <c r="I400" i="12"/>
  <c r="J400" i="12"/>
  <c r="K400" i="12"/>
  <c r="C401" i="12"/>
  <c r="D401" i="12"/>
  <c r="E401" i="12"/>
  <c r="F401" i="12"/>
  <c r="G401" i="12"/>
  <c r="H401" i="12"/>
  <c r="I401" i="12"/>
  <c r="J401" i="12"/>
  <c r="K401" i="12"/>
  <c r="C402" i="12"/>
  <c r="D402" i="12"/>
  <c r="E402" i="12"/>
  <c r="F402" i="12"/>
  <c r="G402" i="12"/>
  <c r="H402" i="12"/>
  <c r="I402" i="12"/>
  <c r="J402" i="12"/>
  <c r="K402" i="12"/>
  <c r="C403" i="12"/>
  <c r="D403" i="12"/>
  <c r="E403" i="12"/>
  <c r="F403" i="12"/>
  <c r="G403" i="12"/>
  <c r="H403" i="12"/>
  <c r="I403" i="12"/>
  <c r="J403" i="12"/>
  <c r="K403" i="12"/>
  <c r="C404" i="12"/>
  <c r="D404" i="12"/>
  <c r="E404" i="12"/>
  <c r="F404" i="12"/>
  <c r="G404" i="12"/>
  <c r="H404" i="12"/>
  <c r="I404" i="12"/>
  <c r="J404" i="12"/>
  <c r="K404" i="12"/>
  <c r="C405" i="12"/>
  <c r="D405" i="12"/>
  <c r="E405" i="12"/>
  <c r="F405" i="12"/>
  <c r="G405" i="12"/>
  <c r="H405" i="12"/>
  <c r="I405" i="12"/>
  <c r="J405" i="12"/>
  <c r="K405" i="12"/>
  <c r="C406" i="12"/>
  <c r="D406" i="12"/>
  <c r="E406" i="12"/>
  <c r="F406" i="12"/>
  <c r="G406" i="12"/>
  <c r="H406" i="12"/>
  <c r="I406" i="12"/>
  <c r="J406" i="12"/>
  <c r="K406" i="12"/>
  <c r="C407" i="12"/>
  <c r="D407" i="12"/>
  <c r="E407" i="12"/>
  <c r="F407" i="12"/>
  <c r="G407" i="12"/>
  <c r="H407" i="12"/>
  <c r="I407" i="12"/>
  <c r="J407" i="12"/>
  <c r="K407" i="12"/>
  <c r="C408" i="12"/>
  <c r="D408" i="12"/>
  <c r="E408" i="12"/>
  <c r="F408" i="12"/>
  <c r="G408" i="12"/>
  <c r="H408" i="12"/>
  <c r="I408" i="12"/>
  <c r="J408" i="12"/>
  <c r="K408" i="12"/>
  <c r="C409" i="12"/>
  <c r="D409" i="12"/>
  <c r="E409" i="12"/>
  <c r="F409" i="12"/>
  <c r="G409" i="12"/>
  <c r="H409" i="12"/>
  <c r="I409" i="12"/>
  <c r="J409" i="12"/>
  <c r="K409" i="12"/>
  <c r="C410" i="12"/>
  <c r="D410" i="12"/>
  <c r="E410" i="12"/>
  <c r="F410" i="12"/>
  <c r="G410" i="12"/>
  <c r="H410" i="12"/>
  <c r="I410" i="12"/>
  <c r="J410" i="12"/>
  <c r="K410" i="12"/>
  <c r="C411" i="12"/>
  <c r="D411" i="12"/>
  <c r="E411" i="12"/>
  <c r="F411" i="12"/>
  <c r="G411" i="12"/>
  <c r="H411" i="12"/>
  <c r="I411" i="12"/>
  <c r="J411" i="12"/>
  <c r="K411" i="12"/>
  <c r="C412" i="12"/>
  <c r="D412" i="12"/>
  <c r="E412" i="12"/>
  <c r="F412" i="12"/>
  <c r="G412" i="12"/>
  <c r="H412" i="12"/>
  <c r="I412" i="12"/>
  <c r="J412" i="12"/>
  <c r="K412" i="12"/>
  <c r="C413" i="12"/>
  <c r="D413" i="12"/>
  <c r="E413" i="12"/>
  <c r="F413" i="12"/>
  <c r="G413" i="12"/>
  <c r="H413" i="12"/>
  <c r="I413" i="12"/>
  <c r="J413" i="12"/>
  <c r="K413" i="12"/>
  <c r="C414" i="12"/>
  <c r="D414" i="12"/>
  <c r="E414" i="12"/>
  <c r="F414" i="12"/>
  <c r="G414" i="12"/>
  <c r="H414" i="12"/>
  <c r="I414" i="12"/>
  <c r="J414" i="12"/>
  <c r="K414" i="12"/>
  <c r="C415" i="12"/>
  <c r="D415" i="12"/>
  <c r="E415" i="12"/>
  <c r="F415" i="12"/>
  <c r="G415" i="12"/>
  <c r="H415" i="12"/>
  <c r="I415" i="12"/>
  <c r="J415" i="12"/>
  <c r="K415" i="12"/>
  <c r="C416" i="12"/>
  <c r="D416" i="12"/>
  <c r="E416" i="12"/>
  <c r="F416" i="12"/>
  <c r="G416" i="12"/>
  <c r="H416" i="12"/>
  <c r="I416" i="12"/>
  <c r="J416" i="12"/>
  <c r="K416" i="12"/>
  <c r="C417" i="12"/>
  <c r="D417" i="12"/>
  <c r="E417" i="12"/>
  <c r="F417" i="12"/>
  <c r="G417" i="12"/>
  <c r="H417" i="12"/>
  <c r="I417" i="12"/>
  <c r="J417" i="12"/>
  <c r="K417" i="12"/>
  <c r="C418" i="12"/>
  <c r="D418" i="12"/>
  <c r="E418" i="12"/>
  <c r="F418" i="12"/>
  <c r="G418" i="12"/>
  <c r="H418" i="12"/>
  <c r="I418" i="12"/>
  <c r="J418" i="12"/>
  <c r="K418" i="12"/>
  <c r="C419" i="12"/>
  <c r="D419" i="12"/>
  <c r="E419" i="12"/>
  <c r="F419" i="12"/>
  <c r="G419" i="12"/>
  <c r="H419" i="12"/>
  <c r="I419" i="12"/>
  <c r="J419" i="12"/>
  <c r="K419" i="12"/>
  <c r="C420" i="12"/>
  <c r="D420" i="12"/>
  <c r="E420" i="12"/>
  <c r="F420" i="12"/>
  <c r="G420" i="12"/>
  <c r="H420" i="12"/>
  <c r="I420" i="12"/>
  <c r="J420" i="12"/>
  <c r="K420" i="12"/>
  <c r="C421" i="12"/>
  <c r="D421" i="12"/>
  <c r="E421" i="12"/>
  <c r="F421" i="12"/>
  <c r="G421" i="12"/>
  <c r="H421" i="12"/>
  <c r="I421" i="12"/>
  <c r="J421" i="12"/>
  <c r="K421" i="12"/>
  <c r="C422" i="12"/>
  <c r="D422" i="12"/>
  <c r="E422" i="12"/>
  <c r="F422" i="12"/>
  <c r="G422" i="12"/>
  <c r="H422" i="12"/>
  <c r="I422" i="12"/>
  <c r="J422" i="12"/>
  <c r="K422" i="12"/>
  <c r="C423" i="12"/>
  <c r="D423" i="12"/>
  <c r="E423" i="12"/>
  <c r="F423" i="12"/>
  <c r="G423" i="12"/>
  <c r="H423" i="12"/>
  <c r="I423" i="12"/>
  <c r="J423" i="12"/>
  <c r="K423" i="12"/>
  <c r="C424" i="12"/>
  <c r="D424" i="12"/>
  <c r="E424" i="12"/>
  <c r="F424" i="12"/>
  <c r="G424" i="12"/>
  <c r="H424" i="12"/>
  <c r="I424" i="12"/>
  <c r="J424" i="12"/>
  <c r="K424" i="12"/>
  <c r="C425" i="12"/>
  <c r="D425" i="12"/>
  <c r="E425" i="12"/>
  <c r="F425" i="12"/>
  <c r="G425" i="12"/>
  <c r="H425" i="12"/>
  <c r="I425" i="12"/>
  <c r="J425" i="12"/>
  <c r="K425" i="12"/>
  <c r="C426" i="12"/>
  <c r="D426" i="12"/>
  <c r="E426" i="12"/>
  <c r="F426" i="12"/>
  <c r="G426" i="12"/>
  <c r="H426" i="12"/>
  <c r="I426" i="12"/>
  <c r="J426" i="12"/>
  <c r="K426" i="12"/>
  <c r="C427" i="12"/>
  <c r="D427" i="12"/>
  <c r="E427" i="12"/>
  <c r="F427" i="12"/>
  <c r="G427" i="12"/>
  <c r="H427" i="12"/>
  <c r="I427" i="12"/>
  <c r="J427" i="12"/>
  <c r="K427" i="12"/>
  <c r="C428" i="12"/>
  <c r="D428" i="12"/>
  <c r="E428" i="12"/>
  <c r="F428" i="12"/>
  <c r="G428" i="12"/>
  <c r="H428" i="12"/>
  <c r="I428" i="12"/>
  <c r="J428" i="12"/>
  <c r="K428" i="12"/>
  <c r="C429" i="12"/>
  <c r="D429" i="12"/>
  <c r="E429" i="12"/>
  <c r="F429" i="12"/>
  <c r="G429" i="12"/>
  <c r="H429" i="12"/>
  <c r="I429" i="12"/>
  <c r="J429" i="12"/>
  <c r="K429" i="12"/>
  <c r="C430" i="12"/>
  <c r="D430" i="12"/>
  <c r="E430" i="12"/>
  <c r="F430" i="12"/>
  <c r="G430" i="12"/>
  <c r="H430" i="12"/>
  <c r="I430" i="12"/>
  <c r="J430" i="12"/>
  <c r="K430" i="12"/>
  <c r="C431" i="12"/>
  <c r="D431" i="12"/>
  <c r="E431" i="12"/>
  <c r="F431" i="12"/>
  <c r="G431" i="12"/>
  <c r="H431" i="12"/>
  <c r="I431" i="12"/>
  <c r="J431" i="12"/>
  <c r="K431" i="12"/>
  <c r="C432" i="12"/>
  <c r="D432" i="12"/>
  <c r="E432" i="12"/>
  <c r="F432" i="12"/>
  <c r="G432" i="12"/>
  <c r="H432" i="12"/>
  <c r="I432" i="12"/>
  <c r="J432" i="12"/>
  <c r="K432" i="12"/>
  <c r="C433" i="12"/>
  <c r="D433" i="12"/>
  <c r="E433" i="12"/>
  <c r="F433" i="12"/>
  <c r="G433" i="12"/>
  <c r="H433" i="12"/>
  <c r="I433" i="12"/>
  <c r="J433" i="12"/>
  <c r="K433" i="12"/>
  <c r="C434" i="12"/>
  <c r="D434" i="12"/>
  <c r="E434" i="12"/>
  <c r="F434" i="12"/>
  <c r="G434" i="12"/>
  <c r="H434" i="12"/>
  <c r="I434" i="12"/>
  <c r="J434" i="12"/>
  <c r="K434" i="12"/>
  <c r="C435" i="12"/>
  <c r="D435" i="12"/>
  <c r="E435" i="12"/>
  <c r="F435" i="12"/>
  <c r="G435" i="12"/>
  <c r="H435" i="12"/>
  <c r="I435" i="12"/>
  <c r="J435" i="12"/>
  <c r="K435" i="12"/>
  <c r="C436" i="12"/>
  <c r="D436" i="12"/>
  <c r="E436" i="12"/>
  <c r="F436" i="12"/>
  <c r="G436" i="12"/>
  <c r="H436" i="12"/>
  <c r="I436" i="12"/>
  <c r="J436" i="12"/>
  <c r="K436" i="12"/>
  <c r="C437" i="12"/>
  <c r="D437" i="12"/>
  <c r="E437" i="12"/>
  <c r="F437" i="12"/>
  <c r="G437" i="12"/>
  <c r="H437" i="12"/>
  <c r="I437" i="12"/>
  <c r="J437" i="12"/>
  <c r="K437" i="12"/>
  <c r="C438" i="12"/>
  <c r="D438" i="12"/>
  <c r="E438" i="12"/>
  <c r="F438" i="12"/>
  <c r="G438" i="12"/>
  <c r="H438" i="12"/>
  <c r="I438" i="12"/>
  <c r="J438" i="12"/>
  <c r="K438" i="12"/>
  <c r="C439" i="12"/>
  <c r="D439" i="12"/>
  <c r="E439" i="12"/>
  <c r="F439" i="12"/>
  <c r="G439" i="12"/>
  <c r="H439" i="12"/>
  <c r="I439" i="12"/>
  <c r="J439" i="12"/>
  <c r="K439" i="12"/>
  <c r="C440" i="12"/>
  <c r="D440" i="12"/>
  <c r="E440" i="12"/>
  <c r="F440" i="12"/>
  <c r="G440" i="12"/>
  <c r="H440" i="12"/>
  <c r="I440" i="12"/>
  <c r="J440" i="12"/>
  <c r="K440" i="12"/>
  <c r="C441" i="12"/>
  <c r="D441" i="12"/>
  <c r="E441" i="12"/>
  <c r="F441" i="12"/>
  <c r="G441" i="12"/>
  <c r="H441" i="12"/>
  <c r="I441" i="12"/>
  <c r="J441" i="12"/>
  <c r="K441" i="12"/>
  <c r="C442" i="12"/>
  <c r="D442" i="12"/>
  <c r="E442" i="12"/>
  <c r="F442" i="12"/>
  <c r="G442" i="12"/>
  <c r="H442" i="12"/>
  <c r="I442" i="12"/>
  <c r="J442" i="12"/>
  <c r="K442" i="12"/>
  <c r="C443" i="12"/>
  <c r="D443" i="12"/>
  <c r="E443" i="12"/>
  <c r="F443" i="12"/>
  <c r="G443" i="12"/>
  <c r="H443" i="12"/>
  <c r="I443" i="12"/>
  <c r="J443" i="12"/>
  <c r="K443" i="12"/>
  <c r="C444" i="12"/>
  <c r="D444" i="12"/>
  <c r="E444" i="12"/>
  <c r="F444" i="12"/>
  <c r="G444" i="12"/>
  <c r="H444" i="12"/>
  <c r="I444" i="12"/>
  <c r="J444" i="12"/>
  <c r="K444" i="12"/>
  <c r="C445" i="12"/>
  <c r="D445" i="12"/>
  <c r="E445" i="12"/>
  <c r="F445" i="12"/>
  <c r="G445" i="12"/>
  <c r="H445" i="12"/>
  <c r="I445" i="12"/>
  <c r="J445" i="12"/>
  <c r="K445" i="12"/>
  <c r="C446" i="12"/>
  <c r="D446" i="12"/>
  <c r="E446" i="12"/>
  <c r="F446" i="12"/>
  <c r="G446" i="12"/>
  <c r="H446" i="12"/>
  <c r="I446" i="12"/>
  <c r="J446" i="12"/>
  <c r="K446" i="12"/>
  <c r="C447" i="12"/>
  <c r="D447" i="12"/>
  <c r="E447" i="12"/>
  <c r="F447" i="12"/>
  <c r="G447" i="12"/>
  <c r="H447" i="12"/>
  <c r="I447" i="12"/>
  <c r="J447" i="12"/>
  <c r="K447" i="12"/>
  <c r="C448" i="12"/>
  <c r="D448" i="12"/>
  <c r="E448" i="12"/>
  <c r="F448" i="12"/>
  <c r="G448" i="12"/>
  <c r="H448" i="12"/>
  <c r="I448" i="12"/>
  <c r="J448" i="12"/>
  <c r="K448" i="12"/>
  <c r="C449" i="12"/>
  <c r="D449" i="12"/>
  <c r="E449" i="12"/>
  <c r="F449" i="12"/>
  <c r="G449" i="12"/>
  <c r="H449" i="12"/>
  <c r="I449" i="12"/>
  <c r="J449" i="12"/>
  <c r="K449" i="12"/>
  <c r="C450" i="12"/>
  <c r="D450" i="12"/>
  <c r="E450" i="12"/>
  <c r="F450" i="12"/>
  <c r="G450" i="12"/>
  <c r="H450" i="12"/>
  <c r="I450" i="12"/>
  <c r="J450" i="12"/>
  <c r="K450" i="12"/>
  <c r="C451" i="12"/>
  <c r="D451" i="12"/>
  <c r="E451" i="12"/>
  <c r="F451" i="12"/>
  <c r="G451" i="12"/>
  <c r="H451" i="12"/>
  <c r="I451" i="12"/>
  <c r="J451" i="12"/>
  <c r="K451" i="12"/>
  <c r="C452" i="12"/>
  <c r="D452" i="12"/>
  <c r="E452" i="12"/>
  <c r="F452" i="12"/>
  <c r="G452" i="12"/>
  <c r="H452" i="12"/>
  <c r="I452" i="12"/>
  <c r="J452" i="12"/>
  <c r="K452" i="12"/>
  <c r="C453" i="12"/>
  <c r="D453" i="12"/>
  <c r="E453" i="12"/>
  <c r="F453" i="12"/>
  <c r="G453" i="12"/>
  <c r="H453" i="12"/>
  <c r="I453" i="12"/>
  <c r="J453" i="12"/>
  <c r="K453" i="12"/>
  <c r="C454" i="12"/>
  <c r="D454" i="12"/>
  <c r="E454" i="12"/>
  <c r="F454" i="12"/>
  <c r="G454" i="12"/>
  <c r="H454" i="12"/>
  <c r="I454" i="12"/>
  <c r="J454" i="12"/>
  <c r="K454" i="12"/>
  <c r="C455" i="12"/>
  <c r="D455" i="12"/>
  <c r="E455" i="12"/>
  <c r="F455" i="12"/>
  <c r="G455" i="12"/>
  <c r="H455" i="12"/>
  <c r="I455" i="12"/>
  <c r="J455" i="12"/>
  <c r="K455" i="12"/>
  <c r="C456" i="12"/>
  <c r="D456" i="12"/>
  <c r="E456" i="12"/>
  <c r="F456" i="12"/>
  <c r="G456" i="12"/>
  <c r="H456" i="12"/>
  <c r="I456" i="12"/>
  <c r="J456" i="12"/>
  <c r="K456" i="12"/>
  <c r="C457" i="12"/>
  <c r="D457" i="12"/>
  <c r="E457" i="12"/>
  <c r="F457" i="12"/>
  <c r="G457" i="12"/>
  <c r="H457" i="12"/>
  <c r="I457" i="12"/>
  <c r="J457" i="12"/>
  <c r="K457" i="12"/>
  <c r="C458" i="12"/>
  <c r="D458" i="12"/>
  <c r="E458" i="12"/>
  <c r="F458" i="12"/>
  <c r="G458" i="12"/>
  <c r="H458" i="12"/>
  <c r="I458" i="12"/>
  <c r="J458" i="12"/>
  <c r="K458" i="12"/>
  <c r="C459" i="12"/>
  <c r="D459" i="12"/>
  <c r="E459" i="12"/>
  <c r="F459" i="12"/>
  <c r="G459" i="12"/>
  <c r="H459" i="12"/>
  <c r="I459" i="12"/>
  <c r="J459" i="12"/>
  <c r="K459" i="12"/>
  <c r="C460" i="12"/>
  <c r="D460" i="12"/>
  <c r="E460" i="12"/>
  <c r="F460" i="12"/>
  <c r="G460" i="12"/>
  <c r="H460" i="12"/>
  <c r="I460" i="12"/>
  <c r="J460" i="12"/>
  <c r="K460" i="12"/>
  <c r="H148" i="11"/>
  <c r="H372" i="12" s="1"/>
  <c r="I148" i="11"/>
  <c r="I372" i="12" s="1"/>
  <c r="J148" i="11"/>
  <c r="J372" i="12" s="1"/>
  <c r="K148" i="11"/>
  <c r="K372" i="12" s="1"/>
  <c r="H147" i="11"/>
  <c r="H371" i="12" s="1"/>
  <c r="I147" i="11"/>
  <c r="I371" i="12" s="1"/>
  <c r="J147" i="11"/>
  <c r="J371" i="12" s="1"/>
  <c r="K147" i="11"/>
  <c r="K371" i="12" s="1"/>
  <c r="H146" i="11"/>
  <c r="H370" i="12" s="1"/>
  <c r="I146" i="11"/>
  <c r="I370" i="12" s="1"/>
  <c r="J146" i="11"/>
  <c r="J370" i="12" s="1"/>
  <c r="K146" i="11"/>
  <c r="K370" i="12" s="1"/>
  <c r="H145" i="11"/>
  <c r="H369" i="12" s="1"/>
  <c r="I145" i="11"/>
  <c r="I369" i="12" s="1"/>
  <c r="J145" i="11"/>
  <c r="J369" i="12" s="1"/>
  <c r="K145" i="11"/>
  <c r="K369" i="12" s="1"/>
  <c r="H144" i="11"/>
  <c r="H368" i="12" s="1"/>
  <c r="I144" i="11"/>
  <c r="I368" i="12" s="1"/>
  <c r="J144" i="11"/>
  <c r="J368" i="12" s="1"/>
  <c r="K144" i="11"/>
  <c r="K368" i="12" s="1"/>
  <c r="H143" i="11"/>
  <c r="H367" i="12" s="1"/>
  <c r="I143" i="11"/>
  <c r="I367" i="12" s="1"/>
  <c r="J143" i="11"/>
  <c r="J367" i="12" s="1"/>
  <c r="K143" i="11"/>
  <c r="K367" i="12" s="1"/>
  <c r="H142" i="11"/>
  <c r="H366" i="12" s="1"/>
  <c r="I142" i="11"/>
  <c r="I366" i="12" s="1"/>
  <c r="J142" i="11"/>
  <c r="J366" i="12" s="1"/>
  <c r="K142" i="11"/>
  <c r="K366" i="12" s="1"/>
  <c r="H141" i="11"/>
  <c r="H365" i="12" s="1"/>
  <c r="I141" i="11"/>
  <c r="I365" i="12" s="1"/>
  <c r="J141" i="11"/>
  <c r="J365" i="12" s="1"/>
  <c r="K141" i="11"/>
  <c r="K365" i="12" s="1"/>
  <c r="H140" i="11"/>
  <c r="H364" i="12" s="1"/>
  <c r="I140" i="11"/>
  <c r="I364" i="12" s="1"/>
  <c r="J140" i="11"/>
  <c r="J364" i="12" s="1"/>
  <c r="K140" i="11"/>
  <c r="K364" i="12" s="1"/>
  <c r="H139" i="11"/>
  <c r="H363" i="12" s="1"/>
  <c r="I139" i="11"/>
  <c r="I363" i="12" s="1"/>
  <c r="J139" i="11"/>
  <c r="J363" i="12" s="1"/>
  <c r="K139" i="11"/>
  <c r="K363" i="12" s="1"/>
  <c r="H138" i="11"/>
  <c r="H362" i="12" s="1"/>
  <c r="I138" i="11"/>
  <c r="I362" i="12" s="1"/>
  <c r="J138" i="11"/>
  <c r="J362" i="12" s="1"/>
  <c r="K138" i="11"/>
  <c r="K362" i="12" s="1"/>
  <c r="H137" i="11"/>
  <c r="H361" i="12" s="1"/>
  <c r="I137" i="11"/>
  <c r="I361" i="12" s="1"/>
  <c r="J137" i="11"/>
  <c r="J361" i="12" s="1"/>
  <c r="K137" i="11"/>
  <c r="K361" i="12" s="1"/>
  <c r="H136" i="11"/>
  <c r="H357" i="12" s="1"/>
  <c r="I136" i="11"/>
  <c r="I357" i="12" s="1"/>
  <c r="J136" i="11"/>
  <c r="J357" i="12" s="1"/>
  <c r="K136" i="11"/>
  <c r="K357" i="12" s="1"/>
  <c r="H135" i="11"/>
  <c r="H354" i="12" s="1"/>
  <c r="I135" i="11"/>
  <c r="I354" i="12" s="1"/>
  <c r="J135" i="11"/>
  <c r="J354" i="12" s="1"/>
  <c r="K135" i="11"/>
  <c r="K354" i="12" s="1"/>
  <c r="H134" i="11"/>
  <c r="H352" i="12" s="1"/>
  <c r="I134" i="11"/>
  <c r="I352" i="12" s="1"/>
  <c r="J134" i="11"/>
  <c r="J352" i="12" s="1"/>
  <c r="K134" i="11"/>
  <c r="K352" i="12" s="1"/>
  <c r="H133" i="11"/>
  <c r="H351" i="12" s="1"/>
  <c r="I133" i="11"/>
  <c r="I351" i="12" s="1"/>
  <c r="J133" i="11"/>
  <c r="J351" i="12" s="1"/>
  <c r="K133" i="11"/>
  <c r="K351" i="12" s="1"/>
  <c r="H132" i="11"/>
  <c r="H350" i="12" s="1"/>
  <c r="I132" i="11"/>
  <c r="I350" i="12" s="1"/>
  <c r="J132" i="11"/>
  <c r="J350" i="12" s="1"/>
  <c r="K132" i="11"/>
  <c r="K350" i="12" s="1"/>
  <c r="H131" i="11"/>
  <c r="H358" i="12" s="1"/>
  <c r="I131" i="11"/>
  <c r="I358" i="12" s="1"/>
  <c r="J131" i="11"/>
  <c r="J358" i="12" s="1"/>
  <c r="K131" i="11"/>
  <c r="K358" i="12" s="1"/>
  <c r="H130" i="11"/>
  <c r="H356" i="12" s="1"/>
  <c r="I130" i="11"/>
  <c r="I356" i="12" s="1"/>
  <c r="J130" i="11"/>
  <c r="J356" i="12" s="1"/>
  <c r="K130" i="11"/>
  <c r="K356" i="12" s="1"/>
  <c r="H129" i="11"/>
  <c r="H360" i="12" s="1"/>
  <c r="I129" i="11"/>
  <c r="I360" i="12" s="1"/>
  <c r="J129" i="11"/>
  <c r="J360" i="12" s="1"/>
  <c r="K129" i="11"/>
  <c r="K360" i="12" s="1"/>
  <c r="H128" i="11"/>
  <c r="H359" i="12" s="1"/>
  <c r="I128" i="11"/>
  <c r="I359" i="12" s="1"/>
  <c r="J128" i="11"/>
  <c r="J359" i="12" s="1"/>
  <c r="K128" i="11"/>
  <c r="K359" i="12" s="1"/>
  <c r="H127" i="11"/>
  <c r="H355" i="12" s="1"/>
  <c r="I127" i="11"/>
  <c r="I355" i="12" s="1"/>
  <c r="J127" i="11"/>
  <c r="J355" i="12" s="1"/>
  <c r="K127" i="11"/>
  <c r="K355" i="12" s="1"/>
  <c r="H126" i="11"/>
  <c r="H353" i="12" s="1"/>
  <c r="I126" i="11"/>
  <c r="I353" i="12" s="1"/>
  <c r="J126" i="11"/>
  <c r="J353" i="12" s="1"/>
  <c r="K126" i="11"/>
  <c r="K353" i="12" s="1"/>
  <c r="H125" i="11"/>
  <c r="H349" i="12" s="1"/>
  <c r="I125" i="11"/>
  <c r="I349" i="12" s="1"/>
  <c r="J125" i="11"/>
  <c r="J349" i="12" s="1"/>
  <c r="K125" i="11"/>
  <c r="K349" i="12" s="1"/>
  <c r="H116" i="11"/>
  <c r="H342" i="12" s="1"/>
  <c r="H115" i="11"/>
  <c r="H346" i="12" s="1"/>
  <c r="I115" i="11"/>
  <c r="I346" i="12" s="1"/>
  <c r="H124" i="11"/>
  <c r="H323" i="12" s="1"/>
  <c r="I124" i="11"/>
  <c r="I323" i="12" s="1"/>
  <c r="J124" i="11"/>
  <c r="J323" i="12" s="1"/>
  <c r="K124" i="11"/>
  <c r="K323" i="12" s="1"/>
  <c r="H123" i="11"/>
  <c r="H322" i="12" s="1"/>
  <c r="I123" i="11"/>
  <c r="I322" i="12" s="1"/>
  <c r="J123" i="11"/>
  <c r="J322" i="12" s="1"/>
  <c r="K123" i="11"/>
  <c r="K322" i="12" s="1"/>
  <c r="H122" i="11"/>
  <c r="H334" i="12" s="1"/>
  <c r="I122" i="11"/>
  <c r="I334" i="12" s="1"/>
  <c r="J122" i="11"/>
  <c r="J334" i="12" s="1"/>
  <c r="K122" i="11"/>
  <c r="K334" i="12" s="1"/>
  <c r="H121" i="11"/>
  <c r="H320" i="12" s="1"/>
  <c r="I121" i="11"/>
  <c r="I320" i="12" s="1"/>
  <c r="J121" i="11"/>
  <c r="J320" i="12" s="1"/>
  <c r="K121" i="11"/>
  <c r="K320" i="12" s="1"/>
  <c r="H120" i="11"/>
  <c r="H326" i="12" s="1"/>
  <c r="I120" i="11"/>
  <c r="I326" i="12" s="1"/>
  <c r="J120" i="11"/>
  <c r="J326" i="12" s="1"/>
  <c r="K120" i="11"/>
  <c r="K326" i="12" s="1"/>
  <c r="H119" i="11"/>
  <c r="H329" i="12" s="1"/>
  <c r="I119" i="11"/>
  <c r="I329" i="12" s="1"/>
  <c r="J119" i="11"/>
  <c r="J329" i="12" s="1"/>
  <c r="K119" i="11"/>
  <c r="K329" i="12" s="1"/>
  <c r="H118" i="11"/>
  <c r="H336" i="12" s="1"/>
  <c r="I118" i="11"/>
  <c r="I336" i="12" s="1"/>
  <c r="J118" i="11"/>
  <c r="J336" i="12" s="1"/>
  <c r="K118" i="11"/>
  <c r="K336" i="12" s="1"/>
  <c r="H117" i="11"/>
  <c r="H341" i="12" s="1"/>
  <c r="I117" i="11"/>
  <c r="I341" i="12" s="1"/>
  <c r="J117" i="11"/>
  <c r="J341" i="12" s="1"/>
  <c r="K117" i="11"/>
  <c r="K341" i="12" s="1"/>
  <c r="I116" i="11"/>
  <c r="I342" i="12" s="1"/>
  <c r="J116" i="11"/>
  <c r="J342" i="12" s="1"/>
  <c r="K116" i="11"/>
  <c r="K342" i="12" s="1"/>
  <c r="J115" i="11"/>
  <c r="J346" i="12" s="1"/>
  <c r="K115" i="11"/>
  <c r="K346" i="12" s="1"/>
  <c r="H113" i="11"/>
  <c r="H294" i="12" s="1"/>
  <c r="H114" i="11"/>
  <c r="H290" i="12" s="1"/>
  <c r="I113" i="11"/>
  <c r="I294" i="12" s="1"/>
  <c r="I114" i="11"/>
  <c r="I290" i="12" s="1"/>
  <c r="J113" i="11"/>
  <c r="J294" i="12" s="1"/>
  <c r="J114" i="11"/>
  <c r="J290" i="12" s="1"/>
  <c r="K113" i="11"/>
  <c r="K294" i="12" s="1"/>
  <c r="K114" i="11"/>
  <c r="K290" i="12" s="1"/>
  <c r="H112" i="11"/>
  <c r="H302" i="12" s="1"/>
  <c r="I112" i="11"/>
  <c r="I302" i="12" s="1"/>
  <c r="J112" i="11"/>
  <c r="J302" i="12" s="1"/>
  <c r="K112" i="11"/>
  <c r="K302" i="12" s="1"/>
  <c r="H111" i="11"/>
  <c r="H307" i="12" s="1"/>
  <c r="I111" i="11"/>
  <c r="I307" i="12" s="1"/>
  <c r="J111" i="11"/>
  <c r="J307" i="12" s="1"/>
  <c r="K111" i="11"/>
  <c r="K307" i="12" s="1"/>
  <c r="H110" i="11"/>
  <c r="H309" i="12" s="1"/>
  <c r="I110" i="11"/>
  <c r="I309" i="12" s="1"/>
  <c r="J110" i="11"/>
  <c r="J309" i="12" s="1"/>
  <c r="K110" i="11"/>
  <c r="K309" i="12" s="1"/>
  <c r="H109" i="11"/>
  <c r="H296" i="12" s="1"/>
  <c r="I109" i="11"/>
  <c r="I296" i="12" s="1"/>
  <c r="J109" i="11"/>
  <c r="J296" i="12" s="1"/>
  <c r="K109" i="11"/>
  <c r="K296" i="12" s="1"/>
  <c r="H108" i="11"/>
  <c r="H289" i="12" s="1"/>
  <c r="I108" i="11"/>
  <c r="I289" i="12" s="1"/>
  <c r="J108" i="11"/>
  <c r="J289" i="12" s="1"/>
  <c r="K108" i="11"/>
  <c r="K289" i="12" s="1"/>
  <c r="H107" i="11"/>
  <c r="H303" i="12" s="1"/>
  <c r="I107" i="11"/>
  <c r="I303" i="12" s="1"/>
  <c r="J107" i="11"/>
  <c r="J303" i="12" s="1"/>
  <c r="K107" i="11"/>
  <c r="K303" i="12" s="1"/>
  <c r="H106" i="11"/>
  <c r="H318" i="12" s="1"/>
  <c r="I106" i="11"/>
  <c r="I318" i="12" s="1"/>
  <c r="J106" i="11"/>
  <c r="J318" i="12" s="1"/>
  <c r="K106" i="11"/>
  <c r="K318" i="12" s="1"/>
  <c r="H105" i="11"/>
  <c r="H256" i="12" s="1"/>
  <c r="I105" i="11"/>
  <c r="I256" i="12" s="1"/>
  <c r="J105" i="11"/>
  <c r="J256" i="12" s="1"/>
  <c r="K105" i="11"/>
  <c r="K256" i="12" s="1"/>
  <c r="H104" i="11"/>
  <c r="H258" i="12" s="1"/>
  <c r="I104" i="11"/>
  <c r="I258" i="12" s="1"/>
  <c r="J104" i="11"/>
  <c r="J258" i="12" s="1"/>
  <c r="K104" i="11"/>
  <c r="K258" i="12" s="1"/>
  <c r="H103" i="11"/>
  <c r="H239" i="12" s="1"/>
  <c r="I103" i="11"/>
  <c r="I239" i="12" s="1"/>
  <c r="J103" i="11"/>
  <c r="J239" i="12" s="1"/>
  <c r="K103" i="11"/>
  <c r="K239" i="12" s="1"/>
  <c r="H102" i="11"/>
  <c r="H240" i="12" s="1"/>
  <c r="I102" i="11"/>
  <c r="I240" i="12" s="1"/>
  <c r="J102" i="11"/>
  <c r="J240" i="12" s="1"/>
  <c r="K102" i="11"/>
  <c r="K240" i="12" s="1"/>
  <c r="H101" i="11"/>
  <c r="H241" i="12" s="1"/>
  <c r="I101" i="11"/>
  <c r="I241" i="12" s="1"/>
  <c r="J101" i="11"/>
  <c r="J241" i="12" s="1"/>
  <c r="K101" i="11"/>
  <c r="K241" i="12" s="1"/>
  <c r="H100" i="11"/>
  <c r="H251" i="12" s="1"/>
  <c r="I100" i="11"/>
  <c r="I251" i="12" s="1"/>
  <c r="J100" i="11"/>
  <c r="J251" i="12" s="1"/>
  <c r="K100" i="11"/>
  <c r="K251" i="12" s="1"/>
  <c r="H99" i="11"/>
  <c r="I99" i="11"/>
  <c r="J99" i="11"/>
  <c r="K99" i="11"/>
  <c r="H98" i="11"/>
  <c r="H243" i="12" s="1"/>
  <c r="I98" i="11"/>
  <c r="I243" i="12" s="1"/>
  <c r="J98" i="11"/>
  <c r="J243" i="12" s="1"/>
  <c r="K98" i="11"/>
  <c r="K243" i="12" s="1"/>
  <c r="H97" i="11"/>
  <c r="H229" i="12" s="1"/>
  <c r="I97" i="11"/>
  <c r="I229" i="12" s="1"/>
  <c r="J97" i="11"/>
  <c r="J229" i="12" s="1"/>
  <c r="K97" i="11"/>
  <c r="K229" i="12" s="1"/>
  <c r="H96" i="11"/>
  <c r="H230" i="12" s="1"/>
  <c r="I96" i="11"/>
  <c r="I230" i="12" s="1"/>
  <c r="J96" i="11"/>
  <c r="J230" i="12" s="1"/>
  <c r="K96" i="11"/>
  <c r="K230" i="12" s="1"/>
  <c r="H95" i="11"/>
  <c r="H231" i="12" s="1"/>
  <c r="I95" i="11"/>
  <c r="I231" i="12" s="1"/>
  <c r="J95" i="11"/>
  <c r="J231" i="12" s="1"/>
  <c r="K95" i="11"/>
  <c r="K231" i="12" s="1"/>
  <c r="H94" i="11"/>
  <c r="H232" i="12" s="1"/>
  <c r="I94" i="11"/>
  <c r="I232" i="12" s="1"/>
  <c r="J94" i="11"/>
  <c r="J232" i="12" s="1"/>
  <c r="K94" i="11"/>
  <c r="K232" i="12" s="1"/>
  <c r="H93" i="11"/>
  <c r="H209" i="12" s="1"/>
  <c r="I93" i="11"/>
  <c r="I209" i="12" s="1"/>
  <c r="J93" i="11"/>
  <c r="J209" i="12" s="1"/>
  <c r="K93" i="11"/>
  <c r="K209" i="12" s="1"/>
  <c r="H92" i="11"/>
  <c r="H223" i="12" s="1"/>
  <c r="I92" i="11"/>
  <c r="I223" i="12" s="1"/>
  <c r="J92" i="11"/>
  <c r="J223" i="12" s="1"/>
  <c r="K92" i="11"/>
  <c r="K223" i="12" s="1"/>
  <c r="H91" i="11"/>
  <c r="H208" i="12" s="1"/>
  <c r="I91" i="11"/>
  <c r="I208" i="12" s="1"/>
  <c r="J91" i="11"/>
  <c r="J208" i="12" s="1"/>
  <c r="K91" i="11"/>
  <c r="K208" i="12" s="1"/>
  <c r="H90" i="11"/>
  <c r="H224" i="12" s="1"/>
  <c r="I90" i="11"/>
  <c r="I224" i="12" s="1"/>
  <c r="J90" i="11"/>
  <c r="J224" i="12" s="1"/>
  <c r="K90" i="11"/>
  <c r="K224" i="12" s="1"/>
  <c r="H89" i="11"/>
  <c r="H211" i="12" s="1"/>
  <c r="I89" i="11"/>
  <c r="I211" i="12" s="1"/>
  <c r="J89" i="11"/>
  <c r="J211" i="12" s="1"/>
  <c r="K89" i="11"/>
  <c r="K211" i="12" s="1"/>
  <c r="H86" i="11"/>
  <c r="H191" i="12" s="1"/>
  <c r="H87" i="11"/>
  <c r="H185" i="12" s="1"/>
  <c r="H88" i="11"/>
  <c r="H195" i="12" s="1"/>
  <c r="I86" i="11"/>
  <c r="I191" i="12" s="1"/>
  <c r="I87" i="11"/>
  <c r="I185" i="12" s="1"/>
  <c r="I88" i="11"/>
  <c r="I195" i="12" s="1"/>
  <c r="J86" i="11"/>
  <c r="J191" i="12" s="1"/>
  <c r="J87" i="11"/>
  <c r="J185" i="12" s="1"/>
  <c r="J88" i="11"/>
  <c r="J195" i="12" s="1"/>
  <c r="K86" i="11"/>
  <c r="K191" i="12" s="1"/>
  <c r="K87" i="11"/>
  <c r="K185" i="12" s="1"/>
  <c r="K88" i="11"/>
  <c r="K195" i="12" s="1"/>
  <c r="H85" i="11"/>
  <c r="H193" i="12" s="1"/>
  <c r="I85" i="11"/>
  <c r="I193" i="12" s="1"/>
  <c r="J85" i="11"/>
  <c r="J193" i="12" s="1"/>
  <c r="K85" i="11"/>
  <c r="K193" i="12" s="1"/>
  <c r="H84" i="11"/>
  <c r="H192" i="12" s="1"/>
  <c r="I84" i="11"/>
  <c r="I192" i="12" s="1"/>
  <c r="J84" i="11"/>
  <c r="J192" i="12" s="1"/>
  <c r="K84" i="11"/>
  <c r="K192" i="12" s="1"/>
  <c r="H71" i="11"/>
  <c r="H197" i="12" s="1"/>
  <c r="H72" i="11"/>
  <c r="H198" i="12" s="1"/>
  <c r="H73" i="11"/>
  <c r="H200" i="12" s="1"/>
  <c r="H74" i="11"/>
  <c r="H202" i="12" s="1"/>
  <c r="H75" i="11"/>
  <c r="H203" i="12" s="1"/>
  <c r="H76" i="11"/>
  <c r="H206" i="12" s="1"/>
  <c r="H77" i="11"/>
  <c r="H204" i="12" s="1"/>
  <c r="H78" i="11"/>
  <c r="H186" i="12" s="1"/>
  <c r="H79" i="11"/>
  <c r="H189" i="12" s="1"/>
  <c r="H80" i="11"/>
  <c r="H183" i="12" s="1"/>
  <c r="H81" i="11"/>
  <c r="H187" i="12" s="1"/>
  <c r="H82" i="11"/>
  <c r="H188" i="12" s="1"/>
  <c r="H83" i="11"/>
  <c r="H190" i="12" s="1"/>
  <c r="I71" i="11"/>
  <c r="I197" i="12" s="1"/>
  <c r="I72" i="11"/>
  <c r="I198" i="12" s="1"/>
  <c r="I73" i="11"/>
  <c r="I200" i="12" s="1"/>
  <c r="I74" i="11"/>
  <c r="I202" i="12" s="1"/>
  <c r="I75" i="11"/>
  <c r="I203" i="12" s="1"/>
  <c r="I76" i="11"/>
  <c r="I206" i="12" s="1"/>
  <c r="I77" i="11"/>
  <c r="I204" i="12" s="1"/>
  <c r="I78" i="11"/>
  <c r="I186" i="12" s="1"/>
  <c r="I79" i="11"/>
  <c r="I189" i="12" s="1"/>
  <c r="I80" i="11"/>
  <c r="I183" i="12" s="1"/>
  <c r="I81" i="11"/>
  <c r="I187" i="12" s="1"/>
  <c r="I82" i="11"/>
  <c r="I188" i="12" s="1"/>
  <c r="I83" i="11"/>
  <c r="I190" i="12" s="1"/>
  <c r="J71" i="11"/>
  <c r="J197" i="12" s="1"/>
  <c r="J72" i="11"/>
  <c r="J198" i="12" s="1"/>
  <c r="J73" i="11"/>
  <c r="J200" i="12" s="1"/>
  <c r="J74" i="11"/>
  <c r="J202" i="12" s="1"/>
  <c r="J75" i="11"/>
  <c r="J203" i="12" s="1"/>
  <c r="J76" i="11"/>
  <c r="J206" i="12" s="1"/>
  <c r="J77" i="11"/>
  <c r="J204" i="12" s="1"/>
  <c r="J78" i="11"/>
  <c r="J186" i="12" s="1"/>
  <c r="J79" i="11"/>
  <c r="J189" i="12" s="1"/>
  <c r="J80" i="11"/>
  <c r="J183" i="12" s="1"/>
  <c r="J81" i="11"/>
  <c r="J187" i="12" s="1"/>
  <c r="J82" i="11"/>
  <c r="J188" i="12" s="1"/>
  <c r="J83" i="11"/>
  <c r="J190" i="12" s="1"/>
  <c r="K71" i="11"/>
  <c r="K197" i="12" s="1"/>
  <c r="K72" i="11"/>
  <c r="K198" i="12" s="1"/>
  <c r="K73" i="11"/>
  <c r="K200" i="12" s="1"/>
  <c r="K74" i="11"/>
  <c r="K202" i="12" s="1"/>
  <c r="K75" i="11"/>
  <c r="K203" i="12" s="1"/>
  <c r="K76" i="11"/>
  <c r="K206" i="12" s="1"/>
  <c r="K77" i="11"/>
  <c r="K204" i="12" s="1"/>
  <c r="K78" i="11"/>
  <c r="K186" i="12" s="1"/>
  <c r="K79" i="11"/>
  <c r="K189" i="12" s="1"/>
  <c r="K80" i="11"/>
  <c r="K183" i="12" s="1"/>
  <c r="K81" i="11"/>
  <c r="K187" i="12" s="1"/>
  <c r="K82" i="11"/>
  <c r="K188" i="12" s="1"/>
  <c r="K83" i="11"/>
  <c r="K190" i="12" s="1"/>
  <c r="H70" i="11"/>
  <c r="H196" i="12" s="1"/>
  <c r="I70" i="11"/>
  <c r="I196" i="12" s="1"/>
  <c r="J70" i="11"/>
  <c r="J196" i="12" s="1"/>
  <c r="K70" i="11"/>
  <c r="K196" i="12" s="1"/>
  <c r="H69" i="11"/>
  <c r="H160" i="12" s="1"/>
  <c r="I69" i="11"/>
  <c r="I160" i="12" s="1"/>
  <c r="J69" i="11"/>
  <c r="J160" i="12" s="1"/>
  <c r="K69" i="11"/>
  <c r="K160" i="12" s="1"/>
  <c r="H68" i="11"/>
  <c r="H168" i="12" s="1"/>
  <c r="I68" i="11"/>
  <c r="I168" i="12" s="1"/>
  <c r="J68" i="11"/>
  <c r="J168" i="12" s="1"/>
  <c r="K68" i="11"/>
  <c r="K168" i="12" s="1"/>
  <c r="H67" i="11"/>
  <c r="H172" i="12" s="1"/>
  <c r="I67" i="11"/>
  <c r="I172" i="12" s="1"/>
  <c r="J67" i="11"/>
  <c r="J172" i="12" s="1"/>
  <c r="K67" i="11"/>
  <c r="K172" i="12" s="1"/>
  <c r="H66" i="11"/>
  <c r="H163" i="12" s="1"/>
  <c r="I66" i="11"/>
  <c r="I163" i="12" s="1"/>
  <c r="J66" i="11"/>
  <c r="J163" i="12" s="1"/>
  <c r="K66" i="11"/>
  <c r="K163" i="12" s="1"/>
  <c r="H59" i="11"/>
  <c r="H182" i="12" s="1"/>
  <c r="H60" i="11"/>
  <c r="H151" i="12" s="1"/>
  <c r="H61" i="11"/>
  <c r="H155" i="12" s="1"/>
  <c r="H62" i="11"/>
  <c r="H159" i="12" s="1"/>
  <c r="H63" i="11"/>
  <c r="H170" i="12" s="1"/>
  <c r="H64" i="11"/>
  <c r="H171" i="12" s="1"/>
  <c r="H65" i="11"/>
  <c r="H153" i="12" s="1"/>
  <c r="I59" i="11"/>
  <c r="I182" i="12" s="1"/>
  <c r="I60" i="11"/>
  <c r="I151" i="12" s="1"/>
  <c r="I61" i="11"/>
  <c r="I155" i="12" s="1"/>
  <c r="I62" i="11"/>
  <c r="I159" i="12" s="1"/>
  <c r="I63" i="11"/>
  <c r="I170" i="12" s="1"/>
  <c r="I64" i="11"/>
  <c r="I171" i="12" s="1"/>
  <c r="I65" i="11"/>
  <c r="I153" i="12" s="1"/>
  <c r="J59" i="11"/>
  <c r="J182" i="12" s="1"/>
  <c r="J60" i="11"/>
  <c r="J151" i="12" s="1"/>
  <c r="J61" i="11"/>
  <c r="J155" i="12" s="1"/>
  <c r="J62" i="11"/>
  <c r="J159" i="12" s="1"/>
  <c r="J63" i="11"/>
  <c r="J170" i="12" s="1"/>
  <c r="J64" i="11"/>
  <c r="J171" i="12" s="1"/>
  <c r="J65" i="11"/>
  <c r="J153" i="12" s="1"/>
  <c r="K59" i="11"/>
  <c r="K182" i="12" s="1"/>
  <c r="K60" i="11"/>
  <c r="K151" i="12" s="1"/>
  <c r="K61" i="11"/>
  <c r="K155" i="12" s="1"/>
  <c r="K62" i="11"/>
  <c r="K159" i="12" s="1"/>
  <c r="K63" i="11"/>
  <c r="K170" i="12" s="1"/>
  <c r="K64" i="11"/>
  <c r="K171" i="12" s="1"/>
  <c r="K65" i="11"/>
  <c r="K153" i="12" s="1"/>
  <c r="H58" i="11"/>
  <c r="H181" i="12" s="1"/>
  <c r="I58" i="11"/>
  <c r="I181" i="12" s="1"/>
  <c r="J58" i="11"/>
  <c r="J181" i="12" s="1"/>
  <c r="K58" i="11"/>
  <c r="K181" i="12" s="1"/>
  <c r="H57" i="11"/>
  <c r="H175" i="12" s="1"/>
  <c r="I57" i="11"/>
  <c r="I175" i="12" s="1"/>
  <c r="J57" i="11"/>
  <c r="J175" i="12" s="1"/>
  <c r="K57" i="11"/>
  <c r="K175" i="12" s="1"/>
  <c r="H56" i="11"/>
  <c r="H126" i="12" s="1"/>
  <c r="I56" i="11"/>
  <c r="I126" i="12" s="1"/>
  <c r="J56" i="11"/>
  <c r="J126" i="12" s="1"/>
  <c r="K56" i="11"/>
  <c r="K126" i="12" s="1"/>
  <c r="H55" i="11"/>
  <c r="H137" i="12" s="1"/>
  <c r="I55" i="11"/>
  <c r="I137" i="12" s="1"/>
  <c r="J55" i="11"/>
  <c r="J137" i="12" s="1"/>
  <c r="K55" i="11"/>
  <c r="K137" i="12" s="1"/>
  <c r="H54" i="11"/>
  <c r="H128" i="12" s="1"/>
  <c r="I54" i="11"/>
  <c r="I128" i="12" s="1"/>
  <c r="J54" i="11"/>
  <c r="J128" i="12" s="1"/>
  <c r="K54" i="11"/>
  <c r="K128" i="12" s="1"/>
  <c r="H43" i="11"/>
  <c r="H145" i="12" s="1"/>
  <c r="H44" i="11"/>
  <c r="H146" i="12" s="1"/>
  <c r="H45" i="11"/>
  <c r="H147" i="12" s="1"/>
  <c r="H46" i="11"/>
  <c r="H148" i="12" s="1"/>
  <c r="H47" i="11"/>
  <c r="H125" i="12" s="1"/>
  <c r="H48" i="11"/>
  <c r="H133" i="12" s="1"/>
  <c r="H49" i="11"/>
  <c r="H130" i="12" s="1"/>
  <c r="H50" i="11"/>
  <c r="H131" i="12" s="1"/>
  <c r="H51" i="11"/>
  <c r="H134" i="12" s="1"/>
  <c r="H52" i="11"/>
  <c r="H138" i="12" s="1"/>
  <c r="H53" i="11"/>
  <c r="H141" i="12" s="1"/>
  <c r="I43" i="11"/>
  <c r="I145" i="12" s="1"/>
  <c r="I44" i="11"/>
  <c r="I146" i="12" s="1"/>
  <c r="I45" i="11"/>
  <c r="I147" i="12" s="1"/>
  <c r="I46" i="11"/>
  <c r="I148" i="12" s="1"/>
  <c r="I47" i="11"/>
  <c r="I125" i="12" s="1"/>
  <c r="I48" i="11"/>
  <c r="I133" i="12" s="1"/>
  <c r="I49" i="11"/>
  <c r="I130" i="12" s="1"/>
  <c r="I50" i="11"/>
  <c r="I131" i="12" s="1"/>
  <c r="I51" i="11"/>
  <c r="I134" i="12" s="1"/>
  <c r="I52" i="11"/>
  <c r="I138" i="12" s="1"/>
  <c r="I53" i="11"/>
  <c r="I141" i="12" s="1"/>
  <c r="J43" i="11"/>
  <c r="J145" i="12" s="1"/>
  <c r="J44" i="11"/>
  <c r="J146" i="12" s="1"/>
  <c r="J45" i="11"/>
  <c r="J147" i="12" s="1"/>
  <c r="J46" i="11"/>
  <c r="J148" i="12" s="1"/>
  <c r="J47" i="11"/>
  <c r="J125" i="12" s="1"/>
  <c r="J48" i="11"/>
  <c r="J133" i="12" s="1"/>
  <c r="J49" i="11"/>
  <c r="J130" i="12" s="1"/>
  <c r="J50" i="11"/>
  <c r="J131" i="12" s="1"/>
  <c r="J51" i="11"/>
  <c r="J134" i="12" s="1"/>
  <c r="J52" i="11"/>
  <c r="J138" i="12" s="1"/>
  <c r="J53" i="11"/>
  <c r="J141" i="12" s="1"/>
  <c r="K43" i="11"/>
  <c r="K145" i="12" s="1"/>
  <c r="K44" i="11"/>
  <c r="K146" i="12" s="1"/>
  <c r="K45" i="11"/>
  <c r="K147" i="12" s="1"/>
  <c r="K46" i="11"/>
  <c r="K148" i="12" s="1"/>
  <c r="K47" i="11"/>
  <c r="K125" i="12" s="1"/>
  <c r="K48" i="11"/>
  <c r="K133" i="12" s="1"/>
  <c r="K49" i="11"/>
  <c r="K130" i="12" s="1"/>
  <c r="K50" i="11"/>
  <c r="K131" i="12" s="1"/>
  <c r="K51" i="11"/>
  <c r="K134" i="12" s="1"/>
  <c r="K52" i="11"/>
  <c r="K138" i="12" s="1"/>
  <c r="K53" i="11"/>
  <c r="K141" i="12" s="1"/>
  <c r="H42" i="11"/>
  <c r="H143" i="12" s="1"/>
  <c r="I42" i="11"/>
  <c r="I143" i="12" s="1"/>
  <c r="J42" i="11"/>
  <c r="J143" i="12" s="1"/>
  <c r="K42" i="11"/>
  <c r="K143" i="12" s="1"/>
  <c r="C3" i="12"/>
  <c r="D3" i="12"/>
  <c r="E3" i="12"/>
  <c r="F3" i="12"/>
  <c r="G3" i="12"/>
  <c r="C4" i="12"/>
  <c r="D4" i="12"/>
  <c r="E4" i="12"/>
  <c r="F4" i="12"/>
  <c r="G4" i="12"/>
  <c r="C5" i="12"/>
  <c r="D5" i="12"/>
  <c r="E5" i="12"/>
  <c r="F5" i="12"/>
  <c r="G5" i="12"/>
  <c r="H5" i="12"/>
  <c r="I5" i="12"/>
  <c r="J5" i="12"/>
  <c r="K5" i="12"/>
  <c r="C6" i="12"/>
  <c r="D6" i="12"/>
  <c r="E6" i="12"/>
  <c r="F6" i="12"/>
  <c r="G6" i="12"/>
  <c r="H6" i="12"/>
  <c r="I6" i="12"/>
  <c r="J6" i="12"/>
  <c r="K6" i="12"/>
  <c r="C7" i="12"/>
  <c r="D7" i="12"/>
  <c r="E7" i="12"/>
  <c r="F7" i="12"/>
  <c r="G7" i="12"/>
  <c r="C8" i="12"/>
  <c r="D8" i="12"/>
  <c r="E8" i="12"/>
  <c r="F8" i="12"/>
  <c r="G8" i="12"/>
  <c r="H8" i="12"/>
  <c r="I8" i="12"/>
  <c r="J8" i="12"/>
  <c r="K8" i="12"/>
  <c r="C9" i="12"/>
  <c r="D9" i="12"/>
  <c r="E9" i="12"/>
  <c r="F9" i="12"/>
  <c r="G9" i="12"/>
  <c r="H9" i="12"/>
  <c r="I9" i="12"/>
  <c r="J9" i="12"/>
  <c r="K9" i="12"/>
  <c r="C10" i="12"/>
  <c r="D10" i="12"/>
  <c r="E10" i="12"/>
  <c r="F10" i="12"/>
  <c r="G10" i="12"/>
  <c r="C11" i="12"/>
  <c r="D11" i="12"/>
  <c r="E11" i="12"/>
  <c r="F11" i="12"/>
  <c r="G11" i="12"/>
  <c r="C12" i="12"/>
  <c r="D12" i="12"/>
  <c r="E12" i="12"/>
  <c r="F12" i="12"/>
  <c r="G12" i="12"/>
  <c r="H12" i="12"/>
  <c r="I12" i="12"/>
  <c r="J12" i="12"/>
  <c r="K12" i="12"/>
  <c r="C13" i="12"/>
  <c r="D13" i="12"/>
  <c r="E13" i="12"/>
  <c r="F13" i="12"/>
  <c r="G13" i="12"/>
  <c r="H13" i="12"/>
  <c r="I13" i="12"/>
  <c r="J13" i="12"/>
  <c r="K13" i="12"/>
  <c r="C14" i="12"/>
  <c r="D14" i="12"/>
  <c r="E14" i="12"/>
  <c r="F14" i="12"/>
  <c r="G14" i="12"/>
  <c r="H14" i="12"/>
  <c r="I14" i="12"/>
  <c r="J14" i="12"/>
  <c r="K14" i="12"/>
  <c r="C15" i="12"/>
  <c r="D15" i="12"/>
  <c r="E15" i="12"/>
  <c r="F15" i="12"/>
  <c r="G15" i="12"/>
  <c r="C16" i="12"/>
  <c r="D16" i="12"/>
  <c r="E16" i="12"/>
  <c r="F16" i="12"/>
  <c r="G16" i="12"/>
  <c r="C17" i="12"/>
  <c r="D17" i="12"/>
  <c r="E17" i="12"/>
  <c r="F17" i="12"/>
  <c r="G17" i="12"/>
  <c r="H17" i="12"/>
  <c r="I17" i="12"/>
  <c r="J17" i="12"/>
  <c r="K17" i="12"/>
  <c r="C18" i="12"/>
  <c r="D18" i="12"/>
  <c r="E18" i="12"/>
  <c r="F18" i="12"/>
  <c r="G18" i="12"/>
  <c r="C19" i="12"/>
  <c r="D19" i="12"/>
  <c r="E19" i="12"/>
  <c r="F19" i="12"/>
  <c r="G19" i="12"/>
  <c r="C20" i="12"/>
  <c r="D20" i="12"/>
  <c r="E20" i="12"/>
  <c r="F20" i="12"/>
  <c r="G20" i="12"/>
  <c r="C21" i="12"/>
  <c r="D21" i="12"/>
  <c r="E21" i="12"/>
  <c r="F21" i="12"/>
  <c r="G21" i="12"/>
  <c r="C22" i="12"/>
  <c r="D22" i="12"/>
  <c r="E22" i="12"/>
  <c r="F22" i="12"/>
  <c r="G22" i="12"/>
  <c r="C23" i="12"/>
  <c r="D23" i="12"/>
  <c r="E23" i="12"/>
  <c r="F23" i="12"/>
  <c r="G23" i="12"/>
  <c r="C24" i="12"/>
  <c r="D24" i="12"/>
  <c r="E24" i="12"/>
  <c r="F24" i="12"/>
  <c r="G24" i="12"/>
  <c r="C25" i="12"/>
  <c r="D25" i="12"/>
  <c r="E25" i="12"/>
  <c r="F25" i="12"/>
  <c r="G25" i="12"/>
  <c r="C26" i="12"/>
  <c r="D26" i="12"/>
  <c r="E26" i="12"/>
  <c r="F26" i="12"/>
  <c r="G26" i="12"/>
  <c r="H26" i="12"/>
  <c r="I26" i="12"/>
  <c r="J26" i="12"/>
  <c r="K26" i="12"/>
  <c r="C27" i="12"/>
  <c r="D27" i="12"/>
  <c r="E27" i="12"/>
  <c r="F27" i="12"/>
  <c r="G27" i="12"/>
  <c r="C28" i="12"/>
  <c r="D28" i="12"/>
  <c r="E28" i="12"/>
  <c r="F28" i="12"/>
  <c r="G28" i="12"/>
  <c r="H28" i="12"/>
  <c r="I28" i="12"/>
  <c r="J28" i="12"/>
  <c r="K28" i="12"/>
  <c r="C29" i="12"/>
  <c r="D29" i="12"/>
  <c r="E29" i="12"/>
  <c r="F29" i="12"/>
  <c r="G29" i="12"/>
  <c r="C30" i="12"/>
  <c r="D30" i="12"/>
  <c r="E30" i="12"/>
  <c r="F30" i="12"/>
  <c r="G30" i="12"/>
  <c r="H30" i="12"/>
  <c r="I30" i="12"/>
  <c r="J30" i="12"/>
  <c r="K30" i="12"/>
  <c r="C31" i="12"/>
  <c r="D31" i="12"/>
  <c r="E31" i="12"/>
  <c r="F31" i="12"/>
  <c r="G31" i="12"/>
  <c r="H31" i="12"/>
  <c r="I31" i="12"/>
  <c r="J31" i="12"/>
  <c r="K31" i="12"/>
  <c r="C32" i="12"/>
  <c r="D32" i="12"/>
  <c r="E32" i="12"/>
  <c r="F32" i="12"/>
  <c r="G32" i="12"/>
  <c r="C33" i="12"/>
  <c r="D33" i="12"/>
  <c r="E33" i="12"/>
  <c r="F33" i="12"/>
  <c r="G33" i="12"/>
  <c r="C34" i="12"/>
  <c r="D34" i="12"/>
  <c r="E34" i="12"/>
  <c r="F34" i="12"/>
  <c r="G34" i="12"/>
  <c r="H34" i="12"/>
  <c r="I34" i="12"/>
  <c r="J34" i="12"/>
  <c r="K34" i="12"/>
  <c r="C35" i="12"/>
  <c r="D35" i="12"/>
  <c r="E35" i="12"/>
  <c r="F35" i="12"/>
  <c r="G35" i="12"/>
  <c r="H35" i="12"/>
  <c r="I35" i="12"/>
  <c r="J35" i="12"/>
  <c r="K35" i="12"/>
  <c r="C36" i="12"/>
  <c r="D36" i="12"/>
  <c r="E36" i="12"/>
  <c r="F36" i="12"/>
  <c r="G36" i="12"/>
  <c r="H36" i="12"/>
  <c r="I36" i="12"/>
  <c r="J36" i="12"/>
  <c r="K36" i="12"/>
  <c r="C37" i="12"/>
  <c r="D37" i="12"/>
  <c r="E37" i="12"/>
  <c r="F37" i="12"/>
  <c r="G37" i="12"/>
  <c r="H37" i="12"/>
  <c r="I37" i="12"/>
  <c r="J37" i="12"/>
  <c r="K37" i="12"/>
  <c r="C38" i="12"/>
  <c r="D38" i="12"/>
  <c r="E38" i="12"/>
  <c r="F38" i="12"/>
  <c r="G38" i="12"/>
  <c r="H38" i="12"/>
  <c r="I38" i="12"/>
  <c r="J38" i="12"/>
  <c r="K38" i="12"/>
  <c r="C39" i="12"/>
  <c r="D39" i="12"/>
  <c r="E39" i="12"/>
  <c r="F39" i="12"/>
  <c r="G39" i="12"/>
  <c r="H39" i="12"/>
  <c r="I39" i="12"/>
  <c r="J39" i="12"/>
  <c r="K39" i="12"/>
  <c r="C40" i="12"/>
  <c r="D40" i="12"/>
  <c r="E40" i="12"/>
  <c r="F40" i="12"/>
  <c r="G40" i="12"/>
  <c r="H40" i="12"/>
  <c r="I40" i="12"/>
  <c r="J40" i="12"/>
  <c r="K40" i="12"/>
  <c r="C41" i="12"/>
  <c r="D41" i="12"/>
  <c r="E41" i="12"/>
  <c r="F41" i="12"/>
  <c r="G41" i="12"/>
  <c r="H41" i="12"/>
  <c r="I41" i="12"/>
  <c r="J41" i="12"/>
  <c r="K41" i="12"/>
  <c r="C42" i="12"/>
  <c r="D42" i="12"/>
  <c r="E42" i="12"/>
  <c r="F42" i="12"/>
  <c r="G42" i="12"/>
  <c r="H42" i="12"/>
  <c r="I42" i="12"/>
  <c r="J42" i="12"/>
  <c r="K42" i="12"/>
  <c r="C43" i="12"/>
  <c r="D43" i="12"/>
  <c r="E43" i="12"/>
  <c r="F43" i="12"/>
  <c r="G43" i="12"/>
  <c r="H43" i="12"/>
  <c r="I43" i="12"/>
  <c r="J43" i="12"/>
  <c r="K43" i="12"/>
  <c r="C44" i="12"/>
  <c r="D44" i="12"/>
  <c r="E44" i="12"/>
  <c r="F44" i="12"/>
  <c r="G44" i="12"/>
  <c r="H44" i="12"/>
  <c r="I44" i="12"/>
  <c r="J44" i="12"/>
  <c r="K44" i="12"/>
  <c r="C45" i="12"/>
  <c r="D45" i="12"/>
  <c r="E45" i="12"/>
  <c r="F45" i="12"/>
  <c r="G45" i="12"/>
  <c r="H45" i="12"/>
  <c r="I45" i="12"/>
  <c r="J45" i="12"/>
  <c r="K45" i="12"/>
  <c r="C46" i="12"/>
  <c r="D46" i="12"/>
  <c r="E46" i="12"/>
  <c r="F46" i="12"/>
  <c r="G46" i="12"/>
  <c r="H46" i="12"/>
  <c r="I46" i="12"/>
  <c r="J46" i="12"/>
  <c r="K46" i="12"/>
  <c r="C47" i="12"/>
  <c r="D47" i="12"/>
  <c r="E47" i="12"/>
  <c r="F47" i="12"/>
  <c r="G47" i="12"/>
  <c r="H47" i="12"/>
  <c r="I47" i="12"/>
  <c r="J47" i="12"/>
  <c r="K47" i="12"/>
  <c r="C48" i="12"/>
  <c r="D48" i="12"/>
  <c r="E48" i="12"/>
  <c r="F48" i="12"/>
  <c r="G48" i="12"/>
  <c r="H48" i="12"/>
  <c r="I48" i="12"/>
  <c r="J48" i="12"/>
  <c r="K48" i="12"/>
  <c r="C49" i="12"/>
  <c r="D49" i="12"/>
  <c r="E49" i="12"/>
  <c r="F49" i="12"/>
  <c r="G49" i="12"/>
  <c r="H49" i="12"/>
  <c r="I49" i="12"/>
  <c r="J49" i="12"/>
  <c r="K49" i="12"/>
  <c r="C50" i="12"/>
  <c r="D50" i="12"/>
  <c r="E50" i="12"/>
  <c r="F50" i="12"/>
  <c r="G50" i="12"/>
  <c r="H50" i="12"/>
  <c r="I50" i="12"/>
  <c r="J50" i="12"/>
  <c r="K50" i="12"/>
  <c r="C51" i="12"/>
  <c r="D51" i="12"/>
  <c r="E51" i="12"/>
  <c r="F51" i="12"/>
  <c r="G51" i="12"/>
  <c r="H51" i="12"/>
  <c r="I51" i="12"/>
  <c r="J51" i="12"/>
  <c r="K51" i="12"/>
  <c r="C52" i="12"/>
  <c r="D52" i="12"/>
  <c r="E52" i="12"/>
  <c r="F52" i="12"/>
  <c r="G52" i="12"/>
  <c r="H52" i="12"/>
  <c r="I52" i="12"/>
  <c r="J52" i="12"/>
  <c r="K52" i="12"/>
  <c r="C53" i="12"/>
  <c r="D53" i="12"/>
  <c r="E53" i="12"/>
  <c r="F53" i="12"/>
  <c r="G53" i="12"/>
  <c r="H53" i="12"/>
  <c r="I53" i="12"/>
  <c r="J53" i="12"/>
  <c r="K53" i="12"/>
  <c r="C54" i="12"/>
  <c r="D54" i="12"/>
  <c r="E54" i="12"/>
  <c r="F54" i="12"/>
  <c r="G54" i="12"/>
  <c r="H54" i="12"/>
  <c r="I54" i="12"/>
  <c r="J54" i="12"/>
  <c r="K54" i="12"/>
  <c r="C55" i="12"/>
  <c r="D55" i="12"/>
  <c r="E55" i="12"/>
  <c r="F55" i="12"/>
  <c r="G55" i="12"/>
  <c r="H55" i="12"/>
  <c r="I55" i="12"/>
  <c r="J55" i="12"/>
  <c r="K55" i="12"/>
  <c r="C56" i="12"/>
  <c r="D56" i="12"/>
  <c r="E56" i="12"/>
  <c r="F56" i="12"/>
  <c r="G56" i="12"/>
  <c r="H56" i="12"/>
  <c r="I56" i="12"/>
  <c r="J56" i="12"/>
  <c r="K56" i="12"/>
  <c r="C57" i="12"/>
  <c r="D57" i="12"/>
  <c r="E57" i="12"/>
  <c r="F57" i="12"/>
  <c r="G57" i="12"/>
  <c r="H57" i="12"/>
  <c r="I57" i="12"/>
  <c r="J57" i="12"/>
  <c r="K57" i="12"/>
  <c r="C58" i="12"/>
  <c r="D58" i="12"/>
  <c r="E58" i="12"/>
  <c r="F58" i="12"/>
  <c r="G58" i="12"/>
  <c r="H58" i="12"/>
  <c r="I58" i="12"/>
  <c r="J58" i="12"/>
  <c r="K58" i="12"/>
  <c r="C59" i="12"/>
  <c r="D59" i="12"/>
  <c r="E59" i="12"/>
  <c r="F59" i="12"/>
  <c r="G59" i="12"/>
  <c r="H59" i="12"/>
  <c r="I59" i="12"/>
  <c r="J59" i="12"/>
  <c r="K59" i="12"/>
  <c r="C60" i="12"/>
  <c r="D60" i="12"/>
  <c r="E60" i="12"/>
  <c r="F60" i="12"/>
  <c r="G60" i="12"/>
  <c r="H60" i="12"/>
  <c r="I60" i="12"/>
  <c r="J60" i="12"/>
  <c r="K60" i="12"/>
  <c r="C61" i="12"/>
  <c r="D61" i="12"/>
  <c r="E61" i="12"/>
  <c r="F61" i="12"/>
  <c r="G61" i="12"/>
  <c r="H61" i="12"/>
  <c r="I61" i="12"/>
  <c r="J61" i="12"/>
  <c r="K61" i="12"/>
  <c r="C62" i="12"/>
  <c r="D62" i="12"/>
  <c r="E62" i="12"/>
  <c r="F62" i="12"/>
  <c r="G62" i="12"/>
  <c r="H62" i="12"/>
  <c r="I62" i="12"/>
  <c r="J62" i="12"/>
  <c r="K62" i="12"/>
  <c r="C63" i="12"/>
  <c r="D63" i="12"/>
  <c r="E63" i="12"/>
  <c r="F63" i="12"/>
  <c r="G63" i="12"/>
  <c r="H63" i="12"/>
  <c r="I63" i="12"/>
  <c r="J63" i="12"/>
  <c r="K63" i="12"/>
  <c r="C64" i="12"/>
  <c r="D64" i="12"/>
  <c r="E64" i="12"/>
  <c r="F64" i="12"/>
  <c r="G64" i="12"/>
  <c r="C65" i="12"/>
  <c r="D65" i="12"/>
  <c r="E65" i="12"/>
  <c r="F65" i="12"/>
  <c r="G65" i="12"/>
  <c r="C66" i="12"/>
  <c r="D66" i="12"/>
  <c r="E66" i="12"/>
  <c r="F66" i="12"/>
  <c r="G66" i="12"/>
  <c r="H66" i="12"/>
  <c r="I66" i="12"/>
  <c r="J66" i="12"/>
  <c r="K66" i="12"/>
  <c r="C67" i="12"/>
  <c r="D67" i="12"/>
  <c r="E67" i="12"/>
  <c r="F67" i="12"/>
  <c r="G67" i="12"/>
  <c r="H67" i="12"/>
  <c r="I67" i="12"/>
  <c r="J67" i="12"/>
  <c r="K67" i="12"/>
  <c r="C68" i="12"/>
  <c r="D68" i="12"/>
  <c r="E68" i="12"/>
  <c r="F68" i="12"/>
  <c r="G68" i="12"/>
  <c r="H68" i="12"/>
  <c r="I68" i="12"/>
  <c r="J68" i="12"/>
  <c r="K68" i="12"/>
  <c r="C69" i="12"/>
  <c r="D69" i="12"/>
  <c r="E69" i="12"/>
  <c r="F69" i="12"/>
  <c r="G69" i="12"/>
  <c r="H69" i="12"/>
  <c r="I69" i="12"/>
  <c r="J69" i="12"/>
  <c r="K69" i="12"/>
  <c r="C70" i="12"/>
  <c r="D70" i="12"/>
  <c r="E70" i="12"/>
  <c r="F70" i="12"/>
  <c r="G70" i="12"/>
  <c r="C71" i="12"/>
  <c r="D71" i="12"/>
  <c r="E71" i="12"/>
  <c r="F71" i="12"/>
  <c r="G71" i="12"/>
  <c r="C72" i="12"/>
  <c r="D72" i="12"/>
  <c r="E72" i="12"/>
  <c r="F72" i="12"/>
  <c r="G72" i="12"/>
  <c r="H72" i="12"/>
  <c r="I72" i="12"/>
  <c r="J72" i="12"/>
  <c r="K72" i="12"/>
  <c r="C73" i="12"/>
  <c r="D73" i="12"/>
  <c r="E73" i="12"/>
  <c r="F73" i="12"/>
  <c r="G73" i="12"/>
  <c r="H73" i="12"/>
  <c r="I73" i="12"/>
  <c r="J73" i="12"/>
  <c r="K73" i="12"/>
  <c r="C74" i="12"/>
  <c r="D74" i="12"/>
  <c r="E74" i="12"/>
  <c r="F74" i="12"/>
  <c r="G74" i="12"/>
  <c r="H74" i="12"/>
  <c r="I74" i="12"/>
  <c r="J74" i="12"/>
  <c r="K74" i="12"/>
  <c r="C75" i="12"/>
  <c r="D75" i="12"/>
  <c r="E75" i="12"/>
  <c r="F75" i="12"/>
  <c r="G75" i="12"/>
  <c r="H75" i="12"/>
  <c r="I75" i="12"/>
  <c r="J75" i="12"/>
  <c r="K75" i="12"/>
  <c r="C76" i="12"/>
  <c r="D76" i="12"/>
  <c r="E76" i="12"/>
  <c r="F76" i="12"/>
  <c r="G76" i="12"/>
  <c r="H76" i="12"/>
  <c r="I76" i="12"/>
  <c r="J76" i="12"/>
  <c r="K76" i="12"/>
  <c r="C77" i="12"/>
  <c r="D77" i="12"/>
  <c r="E77" i="12"/>
  <c r="F77" i="12"/>
  <c r="G77" i="12"/>
  <c r="H77" i="12"/>
  <c r="I77" i="12"/>
  <c r="J77" i="12"/>
  <c r="K77" i="12"/>
  <c r="C78" i="12"/>
  <c r="D78" i="12"/>
  <c r="E78" i="12"/>
  <c r="F78" i="12"/>
  <c r="G78" i="12"/>
  <c r="H78" i="12"/>
  <c r="I78" i="12"/>
  <c r="J78" i="12"/>
  <c r="K78" i="12"/>
  <c r="C79" i="12"/>
  <c r="D79" i="12"/>
  <c r="E79" i="12"/>
  <c r="F79" i="12"/>
  <c r="G79" i="12"/>
  <c r="H79" i="12"/>
  <c r="I79" i="12"/>
  <c r="J79" i="12"/>
  <c r="K79" i="12"/>
  <c r="C80" i="12"/>
  <c r="D80" i="12"/>
  <c r="E80" i="12"/>
  <c r="F80" i="12"/>
  <c r="G80" i="12"/>
  <c r="C81" i="12"/>
  <c r="D81" i="12"/>
  <c r="E81" i="12"/>
  <c r="F81" i="12"/>
  <c r="G81" i="12"/>
  <c r="H81" i="12"/>
  <c r="I81" i="12"/>
  <c r="J81" i="12"/>
  <c r="K81" i="12"/>
  <c r="C82" i="12"/>
  <c r="D82" i="12"/>
  <c r="E82" i="12"/>
  <c r="F82" i="12"/>
  <c r="G82" i="12"/>
  <c r="H82" i="12"/>
  <c r="I82" i="12"/>
  <c r="J82" i="12"/>
  <c r="K82" i="12"/>
  <c r="C83" i="12"/>
  <c r="D83" i="12"/>
  <c r="E83" i="12"/>
  <c r="F83" i="12"/>
  <c r="G83" i="12"/>
  <c r="H83" i="12"/>
  <c r="I83" i="12"/>
  <c r="J83" i="12"/>
  <c r="K83" i="12"/>
  <c r="C84" i="12"/>
  <c r="D84" i="12"/>
  <c r="E84" i="12"/>
  <c r="F84" i="12"/>
  <c r="G84" i="12"/>
  <c r="H84" i="12"/>
  <c r="I84" i="12"/>
  <c r="J84" i="12"/>
  <c r="K84" i="12"/>
  <c r="C85" i="12"/>
  <c r="D85" i="12"/>
  <c r="E85" i="12"/>
  <c r="F85" i="12"/>
  <c r="G85" i="12"/>
  <c r="C86" i="12"/>
  <c r="D86" i="12"/>
  <c r="E86" i="12"/>
  <c r="F86" i="12"/>
  <c r="G86" i="12"/>
  <c r="H86" i="12"/>
  <c r="I86" i="12"/>
  <c r="J86" i="12"/>
  <c r="K86" i="12"/>
  <c r="C87" i="12"/>
  <c r="D87" i="12"/>
  <c r="E87" i="12"/>
  <c r="F87" i="12"/>
  <c r="G87" i="12"/>
  <c r="H87" i="12"/>
  <c r="I87" i="12"/>
  <c r="J87" i="12"/>
  <c r="K87" i="12"/>
  <c r="C88" i="12"/>
  <c r="D88" i="12"/>
  <c r="E88" i="12"/>
  <c r="F88" i="12"/>
  <c r="G88" i="12"/>
  <c r="H88" i="12"/>
  <c r="I88" i="12"/>
  <c r="J88" i="12"/>
  <c r="K88" i="12"/>
  <c r="C89" i="12"/>
  <c r="D89" i="12"/>
  <c r="E89" i="12"/>
  <c r="F89" i="12"/>
  <c r="G89" i="12"/>
  <c r="H89" i="12"/>
  <c r="I89" i="12"/>
  <c r="J89" i="12"/>
  <c r="K89" i="12"/>
  <c r="C90" i="12"/>
  <c r="D90" i="12"/>
  <c r="E90" i="12"/>
  <c r="F90" i="12"/>
  <c r="G90" i="12"/>
  <c r="C91" i="12"/>
  <c r="D91" i="12"/>
  <c r="E91" i="12"/>
  <c r="F91" i="12"/>
  <c r="G91" i="12"/>
  <c r="H91" i="12"/>
  <c r="I91" i="12"/>
  <c r="J91" i="12"/>
  <c r="K91" i="12"/>
  <c r="C92" i="12"/>
  <c r="D92" i="12"/>
  <c r="E92" i="12"/>
  <c r="F92" i="12"/>
  <c r="G92" i="12"/>
  <c r="H92" i="12"/>
  <c r="I92" i="12"/>
  <c r="J92" i="12"/>
  <c r="K92" i="12"/>
  <c r="C93" i="12"/>
  <c r="D93" i="12"/>
  <c r="E93" i="12"/>
  <c r="F93" i="12"/>
  <c r="G93" i="12"/>
  <c r="H93" i="12"/>
  <c r="I93" i="12"/>
  <c r="J93" i="12"/>
  <c r="K93" i="12"/>
  <c r="C94" i="12"/>
  <c r="D94" i="12"/>
  <c r="E94" i="12"/>
  <c r="F94" i="12"/>
  <c r="G94" i="12"/>
  <c r="H94" i="12"/>
  <c r="I94" i="12"/>
  <c r="J94" i="12"/>
  <c r="K94" i="12"/>
  <c r="C95" i="12"/>
  <c r="D95" i="12"/>
  <c r="E95" i="12"/>
  <c r="F95" i="12"/>
  <c r="G95" i="12"/>
  <c r="C96" i="12"/>
  <c r="D96" i="12"/>
  <c r="E96" i="12"/>
  <c r="F96" i="12"/>
  <c r="G96" i="12"/>
  <c r="C97" i="12"/>
  <c r="D97" i="12"/>
  <c r="E97" i="12"/>
  <c r="F97" i="12"/>
  <c r="G97" i="12"/>
  <c r="C98" i="12"/>
  <c r="D98" i="12"/>
  <c r="E98" i="12"/>
  <c r="F98" i="12"/>
  <c r="G98" i="12"/>
  <c r="H98" i="12"/>
  <c r="I98" i="12"/>
  <c r="J98" i="12"/>
  <c r="K98" i="12"/>
  <c r="C99" i="12"/>
  <c r="D99" i="12"/>
  <c r="E99" i="12"/>
  <c r="F99" i="12"/>
  <c r="G99" i="12"/>
  <c r="C100" i="12"/>
  <c r="D100" i="12"/>
  <c r="E100" i="12"/>
  <c r="F100" i="12"/>
  <c r="G100" i="12"/>
  <c r="H100" i="12"/>
  <c r="I100" i="12"/>
  <c r="J100" i="12"/>
  <c r="K100" i="12"/>
  <c r="C101" i="12"/>
  <c r="D101" i="12"/>
  <c r="E101" i="12"/>
  <c r="F101" i="12"/>
  <c r="G101" i="12"/>
  <c r="H101" i="12"/>
  <c r="I101" i="12"/>
  <c r="J101" i="12"/>
  <c r="K101" i="12"/>
  <c r="C102" i="12"/>
  <c r="D102" i="12"/>
  <c r="E102" i="12"/>
  <c r="F102" i="12"/>
  <c r="G102" i="12"/>
  <c r="C103" i="12"/>
  <c r="D103" i="12"/>
  <c r="E103" i="12"/>
  <c r="F103" i="12"/>
  <c r="G103" i="12"/>
  <c r="C104" i="12"/>
  <c r="D104" i="12"/>
  <c r="E104" i="12"/>
  <c r="F104" i="12"/>
  <c r="G104" i="12"/>
  <c r="H104" i="12"/>
  <c r="I104" i="12"/>
  <c r="J104" i="12"/>
  <c r="K104" i="12"/>
  <c r="C105" i="12"/>
  <c r="D105" i="12"/>
  <c r="E105" i="12"/>
  <c r="F105" i="12"/>
  <c r="G105" i="12"/>
  <c r="C106" i="12"/>
  <c r="D106" i="12"/>
  <c r="E106" i="12"/>
  <c r="F106" i="12"/>
  <c r="G106" i="12"/>
  <c r="H106" i="12"/>
  <c r="I106" i="12"/>
  <c r="J106" i="12"/>
  <c r="K106" i="12"/>
  <c r="C107" i="12"/>
  <c r="D107" i="12"/>
  <c r="E107" i="12"/>
  <c r="F107" i="12"/>
  <c r="G107" i="12"/>
  <c r="H107" i="12"/>
  <c r="I107" i="12"/>
  <c r="J107" i="12"/>
  <c r="K107" i="12"/>
  <c r="C108" i="12"/>
  <c r="D108" i="12"/>
  <c r="E108" i="12"/>
  <c r="F108" i="12"/>
  <c r="G108" i="12"/>
  <c r="H108" i="12"/>
  <c r="I108" i="12"/>
  <c r="J108" i="12"/>
  <c r="K108" i="12"/>
  <c r="C109" i="12"/>
  <c r="D109" i="12"/>
  <c r="E109" i="12"/>
  <c r="F109" i="12"/>
  <c r="G109" i="12"/>
  <c r="C110" i="12"/>
  <c r="D110" i="12"/>
  <c r="E110" i="12"/>
  <c r="F110" i="12"/>
  <c r="G110" i="12"/>
  <c r="H110" i="12"/>
  <c r="I110" i="12"/>
  <c r="J110" i="12"/>
  <c r="K110" i="12"/>
  <c r="C111" i="12"/>
  <c r="D111" i="12"/>
  <c r="E111" i="12"/>
  <c r="F111" i="12"/>
  <c r="G111" i="12"/>
  <c r="H111" i="12"/>
  <c r="I111" i="12"/>
  <c r="J111" i="12"/>
  <c r="K111" i="12"/>
  <c r="C112" i="12"/>
  <c r="D112" i="12"/>
  <c r="E112" i="12"/>
  <c r="F112" i="12"/>
  <c r="G112" i="12"/>
  <c r="C113" i="12"/>
  <c r="D113" i="12"/>
  <c r="E113" i="12"/>
  <c r="F113" i="12"/>
  <c r="G113" i="12"/>
  <c r="H113" i="12"/>
  <c r="I113" i="12"/>
  <c r="J113" i="12"/>
  <c r="K113" i="12"/>
  <c r="C114" i="12"/>
  <c r="D114" i="12"/>
  <c r="E114" i="12"/>
  <c r="F114" i="12"/>
  <c r="G114" i="12"/>
  <c r="H114" i="12"/>
  <c r="I114" i="12"/>
  <c r="J114" i="12"/>
  <c r="K114" i="12"/>
  <c r="C115" i="12"/>
  <c r="D115" i="12"/>
  <c r="E115" i="12"/>
  <c r="F115" i="12"/>
  <c r="G115" i="12"/>
  <c r="H115" i="12"/>
  <c r="I115" i="12"/>
  <c r="J115" i="12"/>
  <c r="K115" i="12"/>
  <c r="C116" i="12"/>
  <c r="D116" i="12"/>
  <c r="E116" i="12"/>
  <c r="F116" i="12"/>
  <c r="G116" i="12"/>
  <c r="C117" i="12"/>
  <c r="D117" i="12"/>
  <c r="E117" i="12"/>
  <c r="F117" i="12"/>
  <c r="G117" i="12"/>
  <c r="C118" i="12"/>
  <c r="D118" i="12"/>
  <c r="E118" i="12"/>
  <c r="F118" i="12"/>
  <c r="G118" i="12"/>
  <c r="H118" i="12"/>
  <c r="I118" i="12"/>
  <c r="J118" i="12"/>
  <c r="K118" i="12"/>
  <c r="C119" i="12"/>
  <c r="D119" i="12"/>
  <c r="E119" i="12"/>
  <c r="F119" i="12"/>
  <c r="G119" i="12"/>
  <c r="H119" i="12"/>
  <c r="I119" i="12"/>
  <c r="J119" i="12"/>
  <c r="K119" i="12"/>
  <c r="C120" i="12"/>
  <c r="D120" i="12"/>
  <c r="E120" i="12"/>
  <c r="F120" i="12"/>
  <c r="G120" i="12"/>
  <c r="C121" i="12"/>
  <c r="D121" i="12"/>
  <c r="E121" i="12"/>
  <c r="F121" i="12"/>
  <c r="G121" i="12"/>
  <c r="C122" i="12"/>
  <c r="D122" i="12"/>
  <c r="E122" i="12"/>
  <c r="F122" i="12"/>
  <c r="G122" i="12"/>
  <c r="H122" i="12"/>
  <c r="I122" i="12"/>
  <c r="J122" i="12"/>
  <c r="K122" i="12"/>
  <c r="C123" i="12"/>
  <c r="D123" i="12"/>
  <c r="E123" i="12"/>
  <c r="F123" i="12"/>
  <c r="G123" i="12"/>
  <c r="C124" i="12"/>
  <c r="D124" i="12"/>
  <c r="E124" i="12"/>
  <c r="F124" i="12"/>
  <c r="G124" i="12"/>
  <c r="H124" i="12"/>
  <c r="I124" i="12"/>
  <c r="J124" i="12"/>
  <c r="K124" i="12"/>
  <c r="C125" i="12"/>
  <c r="D125" i="12"/>
  <c r="E125" i="12"/>
  <c r="F125" i="12"/>
  <c r="G125" i="12"/>
  <c r="C126" i="12"/>
  <c r="D126" i="12"/>
  <c r="E126" i="12"/>
  <c r="F126" i="12"/>
  <c r="G126" i="12"/>
  <c r="C127" i="12"/>
  <c r="D127" i="12"/>
  <c r="E127" i="12"/>
  <c r="F127" i="12"/>
  <c r="G127" i="12"/>
  <c r="H127" i="12"/>
  <c r="I127" i="12"/>
  <c r="J127" i="12"/>
  <c r="K127" i="12"/>
  <c r="C128" i="12"/>
  <c r="D128" i="12"/>
  <c r="E128" i="12"/>
  <c r="F128" i="12"/>
  <c r="G128" i="12"/>
  <c r="C129" i="12"/>
  <c r="D129" i="12"/>
  <c r="E129" i="12"/>
  <c r="F129" i="12"/>
  <c r="G129" i="12"/>
  <c r="H129" i="12"/>
  <c r="I129" i="12"/>
  <c r="J129" i="12"/>
  <c r="K129" i="12"/>
  <c r="C130" i="12"/>
  <c r="D130" i="12"/>
  <c r="E130" i="12"/>
  <c r="F130" i="12"/>
  <c r="G130" i="12"/>
  <c r="C131" i="12"/>
  <c r="D131" i="12"/>
  <c r="E131" i="12"/>
  <c r="F131" i="12"/>
  <c r="G131" i="12"/>
  <c r="C132" i="12"/>
  <c r="D132" i="12"/>
  <c r="E132" i="12"/>
  <c r="F132" i="12"/>
  <c r="G132" i="12"/>
  <c r="H132" i="12"/>
  <c r="I132" i="12"/>
  <c r="J132" i="12"/>
  <c r="K132" i="12"/>
  <c r="C133" i="12"/>
  <c r="D133" i="12"/>
  <c r="E133" i="12"/>
  <c r="F133" i="12"/>
  <c r="G133" i="12"/>
  <c r="C134" i="12"/>
  <c r="D134" i="12"/>
  <c r="E134" i="12"/>
  <c r="F134" i="12"/>
  <c r="G134" i="12"/>
  <c r="C135" i="12"/>
  <c r="D135" i="12"/>
  <c r="E135" i="12"/>
  <c r="F135" i="12"/>
  <c r="G135" i="12"/>
  <c r="H135" i="12"/>
  <c r="I135" i="12"/>
  <c r="J135" i="12"/>
  <c r="K135" i="12"/>
  <c r="C136" i="12"/>
  <c r="D136" i="12"/>
  <c r="E136" i="12"/>
  <c r="F136" i="12"/>
  <c r="G136" i="12"/>
  <c r="H136" i="12"/>
  <c r="I136" i="12"/>
  <c r="J136" i="12"/>
  <c r="K136" i="12"/>
  <c r="C137" i="12"/>
  <c r="D137" i="12"/>
  <c r="E137" i="12"/>
  <c r="F137" i="12"/>
  <c r="G137" i="12"/>
  <c r="C138" i="12"/>
  <c r="D138" i="12"/>
  <c r="E138" i="12"/>
  <c r="F138" i="12"/>
  <c r="G138" i="12"/>
  <c r="C139" i="12"/>
  <c r="D139" i="12"/>
  <c r="E139" i="12"/>
  <c r="F139" i="12"/>
  <c r="G139" i="12"/>
  <c r="H139" i="12"/>
  <c r="I139" i="12"/>
  <c r="J139" i="12"/>
  <c r="K139" i="12"/>
  <c r="C140" i="12"/>
  <c r="D140" i="12"/>
  <c r="E140" i="12"/>
  <c r="F140" i="12"/>
  <c r="G140" i="12"/>
  <c r="H140" i="12"/>
  <c r="I140" i="12"/>
  <c r="J140" i="12"/>
  <c r="K140" i="12"/>
  <c r="C141" i="12"/>
  <c r="D141" i="12"/>
  <c r="E141" i="12"/>
  <c r="F141" i="12"/>
  <c r="G141" i="12"/>
  <c r="C142" i="12"/>
  <c r="D142" i="12"/>
  <c r="E142" i="12"/>
  <c r="F142" i="12"/>
  <c r="G142" i="12"/>
  <c r="H142" i="12"/>
  <c r="I142" i="12"/>
  <c r="J142" i="12"/>
  <c r="K142" i="12"/>
  <c r="C143" i="12"/>
  <c r="D143" i="12"/>
  <c r="E143" i="12"/>
  <c r="F143" i="12"/>
  <c r="G143" i="12"/>
  <c r="C144" i="12"/>
  <c r="D144" i="12"/>
  <c r="E144" i="12"/>
  <c r="F144" i="12"/>
  <c r="G144" i="12"/>
  <c r="H144" i="12"/>
  <c r="I144" i="12"/>
  <c r="J144" i="12"/>
  <c r="K144" i="12"/>
  <c r="C145" i="12"/>
  <c r="D145" i="12"/>
  <c r="E145" i="12"/>
  <c r="F145" i="12"/>
  <c r="G145" i="12"/>
  <c r="C146" i="12"/>
  <c r="D146" i="12"/>
  <c r="E146" i="12"/>
  <c r="F146" i="12"/>
  <c r="G146" i="12"/>
  <c r="C147" i="12"/>
  <c r="D147" i="12"/>
  <c r="E147" i="12"/>
  <c r="F147" i="12"/>
  <c r="G147" i="12"/>
  <c r="C148" i="12"/>
  <c r="D148" i="12"/>
  <c r="E148" i="12"/>
  <c r="F148" i="12"/>
  <c r="G148" i="12"/>
  <c r="C149" i="12"/>
  <c r="D149" i="12"/>
  <c r="E149" i="12"/>
  <c r="F149" i="12"/>
  <c r="G149" i="12"/>
  <c r="H149" i="12"/>
  <c r="I149" i="12"/>
  <c r="J149" i="12"/>
  <c r="K149" i="12"/>
  <c r="C150" i="12"/>
  <c r="D150" i="12"/>
  <c r="E150" i="12"/>
  <c r="F150" i="12"/>
  <c r="G150" i="12"/>
  <c r="H150" i="12"/>
  <c r="I150" i="12"/>
  <c r="J150" i="12"/>
  <c r="K150" i="12"/>
  <c r="C151" i="12"/>
  <c r="D151" i="12"/>
  <c r="E151" i="12"/>
  <c r="F151" i="12"/>
  <c r="G151" i="12"/>
  <c r="C152" i="12"/>
  <c r="D152" i="12"/>
  <c r="E152" i="12"/>
  <c r="F152" i="12"/>
  <c r="G152" i="12"/>
  <c r="H152" i="12"/>
  <c r="I152" i="12"/>
  <c r="J152" i="12"/>
  <c r="K152" i="12"/>
  <c r="C153" i="12"/>
  <c r="D153" i="12"/>
  <c r="E153" i="12"/>
  <c r="F153" i="12"/>
  <c r="G153" i="12"/>
  <c r="C154" i="12"/>
  <c r="D154" i="12"/>
  <c r="E154" i="12"/>
  <c r="F154" i="12"/>
  <c r="G154" i="12"/>
  <c r="H154" i="12"/>
  <c r="I154" i="12"/>
  <c r="J154" i="12"/>
  <c r="K154" i="12"/>
  <c r="C155" i="12"/>
  <c r="D155" i="12"/>
  <c r="E155" i="12"/>
  <c r="F155" i="12"/>
  <c r="G155" i="12"/>
  <c r="C156" i="12"/>
  <c r="D156" i="12"/>
  <c r="E156" i="12"/>
  <c r="F156" i="12"/>
  <c r="G156" i="12"/>
  <c r="H156" i="12"/>
  <c r="I156" i="12"/>
  <c r="J156" i="12"/>
  <c r="K156" i="12"/>
  <c r="C157" i="12"/>
  <c r="D157" i="12"/>
  <c r="E157" i="12"/>
  <c r="F157" i="12"/>
  <c r="G157" i="12"/>
  <c r="H157" i="12"/>
  <c r="I157" i="12"/>
  <c r="J157" i="12"/>
  <c r="K157" i="12"/>
  <c r="C158" i="12"/>
  <c r="D158" i="12"/>
  <c r="E158" i="12"/>
  <c r="F158" i="12"/>
  <c r="G158" i="12"/>
  <c r="H158" i="12"/>
  <c r="I158" i="12"/>
  <c r="J158" i="12"/>
  <c r="K158" i="12"/>
  <c r="C159" i="12"/>
  <c r="D159" i="12"/>
  <c r="E159" i="12"/>
  <c r="F159" i="12"/>
  <c r="G159" i="12"/>
  <c r="C160" i="12"/>
  <c r="D160" i="12"/>
  <c r="E160" i="12"/>
  <c r="F160" i="12"/>
  <c r="G160" i="12"/>
  <c r="C161" i="12"/>
  <c r="D161" i="12"/>
  <c r="E161" i="12"/>
  <c r="F161" i="12"/>
  <c r="G161" i="12"/>
  <c r="H161" i="12"/>
  <c r="I161" i="12"/>
  <c r="J161" i="12"/>
  <c r="K161" i="12"/>
  <c r="C162" i="12"/>
  <c r="D162" i="12"/>
  <c r="E162" i="12"/>
  <c r="F162" i="12"/>
  <c r="G162" i="12"/>
  <c r="H162" i="12"/>
  <c r="I162" i="12"/>
  <c r="J162" i="12"/>
  <c r="K162" i="12"/>
  <c r="C163" i="12"/>
  <c r="D163" i="12"/>
  <c r="E163" i="12"/>
  <c r="F163" i="12"/>
  <c r="G163" i="12"/>
  <c r="C164" i="12"/>
  <c r="D164" i="12"/>
  <c r="E164" i="12"/>
  <c r="F164" i="12"/>
  <c r="G164" i="12"/>
  <c r="H164" i="12"/>
  <c r="I164" i="12"/>
  <c r="J164" i="12"/>
  <c r="K164" i="12"/>
  <c r="C165" i="12"/>
  <c r="D165" i="12"/>
  <c r="E165" i="12"/>
  <c r="F165" i="12"/>
  <c r="G165" i="12"/>
  <c r="H165" i="12"/>
  <c r="I165" i="12"/>
  <c r="J165" i="12"/>
  <c r="K165" i="12"/>
  <c r="C166" i="12"/>
  <c r="D166" i="12"/>
  <c r="E166" i="12"/>
  <c r="F166" i="12"/>
  <c r="G166" i="12"/>
  <c r="H166" i="12"/>
  <c r="I166" i="12"/>
  <c r="J166" i="12"/>
  <c r="K166" i="12"/>
  <c r="C167" i="12"/>
  <c r="D167" i="12"/>
  <c r="E167" i="12"/>
  <c r="F167" i="12"/>
  <c r="G167" i="12"/>
  <c r="H167" i="12"/>
  <c r="I167" i="12"/>
  <c r="J167" i="12"/>
  <c r="K167" i="12"/>
  <c r="C168" i="12"/>
  <c r="D168" i="12"/>
  <c r="E168" i="12"/>
  <c r="F168" i="12"/>
  <c r="G168" i="12"/>
  <c r="C169" i="12"/>
  <c r="D169" i="12"/>
  <c r="E169" i="12"/>
  <c r="F169" i="12"/>
  <c r="G169" i="12"/>
  <c r="H169" i="12"/>
  <c r="I169" i="12"/>
  <c r="J169" i="12"/>
  <c r="K169" i="12"/>
  <c r="C170" i="12"/>
  <c r="D170" i="12"/>
  <c r="E170" i="12"/>
  <c r="F170" i="12"/>
  <c r="G170" i="12"/>
  <c r="C171" i="12"/>
  <c r="D171" i="12"/>
  <c r="E171" i="12"/>
  <c r="F171" i="12"/>
  <c r="G171" i="12"/>
  <c r="C172" i="12"/>
  <c r="D172" i="12"/>
  <c r="E172" i="12"/>
  <c r="F172" i="12"/>
  <c r="G172" i="12"/>
  <c r="C173" i="12"/>
  <c r="D173" i="12"/>
  <c r="E173" i="12"/>
  <c r="F173" i="12"/>
  <c r="G173" i="12"/>
  <c r="H173" i="12"/>
  <c r="I173" i="12"/>
  <c r="J173" i="12"/>
  <c r="K173" i="12"/>
  <c r="C174" i="12"/>
  <c r="D174" i="12"/>
  <c r="E174" i="12"/>
  <c r="F174" i="12"/>
  <c r="G174" i="12"/>
  <c r="H174" i="12"/>
  <c r="I174" i="12"/>
  <c r="J174" i="12"/>
  <c r="K174" i="12"/>
  <c r="C175" i="12"/>
  <c r="D175" i="12"/>
  <c r="E175" i="12"/>
  <c r="F175" i="12"/>
  <c r="G175" i="12"/>
  <c r="C176" i="12"/>
  <c r="D176" i="12"/>
  <c r="E176" i="12"/>
  <c r="F176" i="12"/>
  <c r="G176" i="12"/>
  <c r="H176" i="12"/>
  <c r="I176" i="12"/>
  <c r="J176" i="12"/>
  <c r="K176" i="12"/>
  <c r="C177" i="12"/>
  <c r="D177" i="12"/>
  <c r="E177" i="12"/>
  <c r="F177" i="12"/>
  <c r="G177" i="12"/>
  <c r="H177" i="12"/>
  <c r="I177" i="12"/>
  <c r="J177" i="12"/>
  <c r="K177" i="12"/>
  <c r="C178" i="12"/>
  <c r="D178" i="12"/>
  <c r="E178" i="12"/>
  <c r="F178" i="12"/>
  <c r="G178" i="12"/>
  <c r="H178" i="12"/>
  <c r="I178" i="12"/>
  <c r="J178" i="12"/>
  <c r="K178" i="12"/>
  <c r="C179" i="12"/>
  <c r="D179" i="12"/>
  <c r="E179" i="12"/>
  <c r="F179" i="12"/>
  <c r="G179" i="12"/>
  <c r="H179" i="12"/>
  <c r="I179" i="12"/>
  <c r="J179" i="12"/>
  <c r="K179" i="12"/>
  <c r="C180" i="12"/>
  <c r="D180" i="12"/>
  <c r="E180" i="12"/>
  <c r="F180" i="12"/>
  <c r="G180" i="12"/>
  <c r="H180" i="12"/>
  <c r="I180" i="12"/>
  <c r="J180" i="12"/>
  <c r="K180" i="12"/>
  <c r="C181" i="12"/>
  <c r="D181" i="12"/>
  <c r="E181" i="12"/>
  <c r="F181" i="12"/>
  <c r="G181" i="12"/>
  <c r="C182" i="12"/>
  <c r="D182" i="12"/>
  <c r="E182" i="12"/>
  <c r="F182" i="12"/>
  <c r="G182" i="12"/>
  <c r="C183" i="12"/>
  <c r="D183" i="12"/>
  <c r="E183" i="12"/>
  <c r="F183" i="12"/>
  <c r="G183" i="12"/>
  <c r="C184" i="12"/>
  <c r="D184" i="12"/>
  <c r="E184" i="12"/>
  <c r="F184" i="12"/>
  <c r="G184" i="12"/>
  <c r="H184" i="12"/>
  <c r="I184" i="12"/>
  <c r="J184" i="12"/>
  <c r="K184" i="12"/>
  <c r="C185" i="12"/>
  <c r="D185" i="12"/>
  <c r="E185" i="12"/>
  <c r="F185" i="12"/>
  <c r="G185" i="12"/>
  <c r="C186" i="12"/>
  <c r="D186" i="12"/>
  <c r="E186" i="12"/>
  <c r="F186" i="12"/>
  <c r="G186" i="12"/>
  <c r="C187" i="12"/>
  <c r="D187" i="12"/>
  <c r="E187" i="12"/>
  <c r="F187" i="12"/>
  <c r="G187" i="12"/>
  <c r="C188" i="12"/>
  <c r="D188" i="12"/>
  <c r="E188" i="12"/>
  <c r="F188" i="12"/>
  <c r="G188" i="12"/>
  <c r="C189" i="12"/>
  <c r="D189" i="12"/>
  <c r="E189" i="12"/>
  <c r="F189" i="12"/>
  <c r="G189" i="12"/>
  <c r="C190" i="12"/>
  <c r="D190" i="12"/>
  <c r="E190" i="12"/>
  <c r="F190" i="12"/>
  <c r="G190" i="12"/>
  <c r="C191" i="12"/>
  <c r="D191" i="12"/>
  <c r="E191" i="12"/>
  <c r="F191" i="12"/>
  <c r="G191" i="12"/>
  <c r="C192" i="12"/>
  <c r="D192" i="12"/>
  <c r="E192" i="12"/>
  <c r="F192" i="12"/>
  <c r="G192" i="12"/>
  <c r="C193" i="12"/>
  <c r="D193" i="12"/>
  <c r="E193" i="12"/>
  <c r="F193" i="12"/>
  <c r="G193" i="12"/>
  <c r="C194" i="12"/>
  <c r="D194" i="12"/>
  <c r="E194" i="12"/>
  <c r="F194" i="12"/>
  <c r="G194" i="12"/>
  <c r="H194" i="12"/>
  <c r="I194" i="12"/>
  <c r="J194" i="12"/>
  <c r="K194" i="12"/>
  <c r="C195" i="12"/>
  <c r="D195" i="12"/>
  <c r="E195" i="12"/>
  <c r="F195" i="12"/>
  <c r="G195" i="12"/>
  <c r="C196" i="12"/>
  <c r="D196" i="12"/>
  <c r="E196" i="12"/>
  <c r="F196" i="12"/>
  <c r="G196" i="12"/>
  <c r="C197" i="12"/>
  <c r="D197" i="12"/>
  <c r="E197" i="12"/>
  <c r="F197" i="12"/>
  <c r="G197" i="12"/>
  <c r="C198" i="12"/>
  <c r="D198" i="12"/>
  <c r="E198" i="12"/>
  <c r="F198" i="12"/>
  <c r="G198" i="12"/>
  <c r="C199" i="12"/>
  <c r="D199" i="12"/>
  <c r="E199" i="12"/>
  <c r="F199" i="12"/>
  <c r="G199" i="12"/>
  <c r="H199" i="12"/>
  <c r="I199" i="12"/>
  <c r="J199" i="12"/>
  <c r="K199" i="12"/>
  <c r="C200" i="12"/>
  <c r="D200" i="12"/>
  <c r="E200" i="12"/>
  <c r="F200" i="12"/>
  <c r="G200" i="12"/>
  <c r="C201" i="12"/>
  <c r="D201" i="12"/>
  <c r="E201" i="12"/>
  <c r="F201" i="12"/>
  <c r="G201" i="12"/>
  <c r="H201" i="12"/>
  <c r="I201" i="12"/>
  <c r="J201" i="12"/>
  <c r="K201" i="12"/>
  <c r="C202" i="12"/>
  <c r="D202" i="12"/>
  <c r="E202" i="12"/>
  <c r="F202" i="12"/>
  <c r="G202" i="12"/>
  <c r="C203" i="12"/>
  <c r="D203" i="12"/>
  <c r="E203" i="12"/>
  <c r="F203" i="12"/>
  <c r="G203" i="12"/>
  <c r="C204" i="12"/>
  <c r="D204" i="12"/>
  <c r="E204" i="12"/>
  <c r="F204" i="12"/>
  <c r="G204" i="12"/>
  <c r="C205" i="12"/>
  <c r="D205" i="12"/>
  <c r="E205" i="12"/>
  <c r="F205" i="12"/>
  <c r="G205" i="12"/>
  <c r="H205" i="12"/>
  <c r="I205" i="12"/>
  <c r="J205" i="12"/>
  <c r="K205" i="12"/>
  <c r="C206" i="12"/>
  <c r="D206" i="12"/>
  <c r="E206" i="12"/>
  <c r="F206" i="12"/>
  <c r="G206" i="12"/>
  <c r="C207" i="12"/>
  <c r="D207" i="12"/>
  <c r="E207" i="12"/>
  <c r="F207" i="12"/>
  <c r="G207" i="12"/>
  <c r="H207" i="12"/>
  <c r="I207" i="12"/>
  <c r="J207" i="12"/>
  <c r="K207" i="12"/>
  <c r="C208" i="12"/>
  <c r="D208" i="12"/>
  <c r="E208" i="12"/>
  <c r="F208" i="12"/>
  <c r="G208" i="12"/>
  <c r="C209" i="12"/>
  <c r="D209" i="12"/>
  <c r="E209" i="12"/>
  <c r="F209" i="12"/>
  <c r="G209" i="12"/>
  <c r="C210" i="12"/>
  <c r="D210" i="12"/>
  <c r="E210" i="12"/>
  <c r="F210" i="12"/>
  <c r="G210" i="12"/>
  <c r="H210" i="12"/>
  <c r="I210" i="12"/>
  <c r="J210" i="12"/>
  <c r="K210" i="12"/>
  <c r="C211" i="12"/>
  <c r="D211" i="12"/>
  <c r="E211" i="12"/>
  <c r="F211" i="12"/>
  <c r="G211" i="12"/>
  <c r="C212" i="12"/>
  <c r="D212" i="12"/>
  <c r="E212" i="12"/>
  <c r="F212" i="12"/>
  <c r="G212" i="12"/>
  <c r="H212" i="12"/>
  <c r="I212" i="12"/>
  <c r="J212" i="12"/>
  <c r="K212" i="12"/>
  <c r="C213" i="12"/>
  <c r="D213" i="12"/>
  <c r="E213" i="12"/>
  <c r="F213" i="12"/>
  <c r="G213" i="12"/>
  <c r="H213" i="12"/>
  <c r="I213" i="12"/>
  <c r="J213" i="12"/>
  <c r="K213" i="12"/>
  <c r="C214" i="12"/>
  <c r="D214" i="12"/>
  <c r="E214" i="12"/>
  <c r="F214" i="12"/>
  <c r="G214" i="12"/>
  <c r="H214" i="12"/>
  <c r="I214" i="12"/>
  <c r="J214" i="12"/>
  <c r="K214" i="12"/>
  <c r="C215" i="12"/>
  <c r="D215" i="12"/>
  <c r="E215" i="12"/>
  <c r="F215" i="12"/>
  <c r="G215" i="12"/>
  <c r="H215" i="12"/>
  <c r="I215" i="12"/>
  <c r="J215" i="12"/>
  <c r="K215" i="12"/>
  <c r="C216" i="12"/>
  <c r="D216" i="12"/>
  <c r="E216" i="12"/>
  <c r="F216" i="12"/>
  <c r="G216" i="12"/>
  <c r="H216" i="12"/>
  <c r="I216" i="12"/>
  <c r="J216" i="12"/>
  <c r="K216" i="12"/>
  <c r="C217" i="12"/>
  <c r="D217" i="12"/>
  <c r="E217" i="12"/>
  <c r="F217" i="12"/>
  <c r="G217" i="12"/>
  <c r="H217" i="12"/>
  <c r="I217" i="12"/>
  <c r="J217" i="12"/>
  <c r="K217" i="12"/>
  <c r="C218" i="12"/>
  <c r="D218" i="12"/>
  <c r="E218" i="12"/>
  <c r="F218" i="12"/>
  <c r="G218" i="12"/>
  <c r="H218" i="12"/>
  <c r="I218" i="12"/>
  <c r="J218" i="12"/>
  <c r="K218" i="12"/>
  <c r="C219" i="12"/>
  <c r="D219" i="12"/>
  <c r="E219" i="12"/>
  <c r="F219" i="12"/>
  <c r="G219" i="12"/>
  <c r="H219" i="12"/>
  <c r="I219" i="12"/>
  <c r="J219" i="12"/>
  <c r="K219" i="12"/>
  <c r="C220" i="12"/>
  <c r="D220" i="12"/>
  <c r="E220" i="12"/>
  <c r="F220" i="12"/>
  <c r="G220" i="12"/>
  <c r="H220" i="12"/>
  <c r="I220" i="12"/>
  <c r="J220" i="12"/>
  <c r="K220" i="12"/>
  <c r="C221" i="12"/>
  <c r="D221" i="12"/>
  <c r="E221" i="12"/>
  <c r="F221" i="12"/>
  <c r="G221" i="12"/>
  <c r="H221" i="12"/>
  <c r="I221" i="12"/>
  <c r="J221" i="12"/>
  <c r="K221" i="12"/>
  <c r="C222" i="12"/>
  <c r="D222" i="12"/>
  <c r="E222" i="12"/>
  <c r="F222" i="12"/>
  <c r="G222" i="12"/>
  <c r="H222" i="12"/>
  <c r="I222" i="12"/>
  <c r="J222" i="12"/>
  <c r="K222" i="12"/>
  <c r="C223" i="12"/>
  <c r="D223" i="12"/>
  <c r="E223" i="12"/>
  <c r="F223" i="12"/>
  <c r="G223" i="12"/>
  <c r="C224" i="12"/>
  <c r="D224" i="12"/>
  <c r="E224" i="12"/>
  <c r="F224" i="12"/>
  <c r="G224" i="12"/>
  <c r="C225" i="12"/>
  <c r="D225" i="12"/>
  <c r="E225" i="12"/>
  <c r="F225" i="12"/>
  <c r="G225" i="12"/>
  <c r="H225" i="12"/>
  <c r="I225" i="12"/>
  <c r="J225" i="12"/>
  <c r="K225" i="12"/>
  <c r="C226" i="12"/>
  <c r="D226" i="12"/>
  <c r="E226" i="12"/>
  <c r="F226" i="12"/>
  <c r="G226" i="12"/>
  <c r="H226" i="12"/>
  <c r="I226" i="12"/>
  <c r="J226" i="12"/>
  <c r="K226" i="12"/>
  <c r="C227" i="12"/>
  <c r="D227" i="12"/>
  <c r="E227" i="12"/>
  <c r="F227" i="12"/>
  <c r="G227" i="12"/>
  <c r="H227" i="12"/>
  <c r="I227" i="12"/>
  <c r="J227" i="12"/>
  <c r="K227" i="12"/>
  <c r="C228" i="12"/>
  <c r="D228" i="12"/>
  <c r="E228" i="12"/>
  <c r="F228" i="12"/>
  <c r="G228" i="12"/>
  <c r="H228" i="12"/>
  <c r="I228" i="12"/>
  <c r="J228" i="12"/>
  <c r="K228" i="12"/>
  <c r="C229" i="12"/>
  <c r="D229" i="12"/>
  <c r="E229" i="12"/>
  <c r="F229" i="12"/>
  <c r="G229" i="12"/>
  <c r="C230" i="12"/>
  <c r="D230" i="12"/>
  <c r="E230" i="12"/>
  <c r="F230" i="12"/>
  <c r="G230" i="12"/>
  <c r="C231" i="12"/>
  <c r="D231" i="12"/>
  <c r="E231" i="12"/>
  <c r="F231" i="12"/>
  <c r="G231" i="12"/>
  <c r="C232" i="12"/>
  <c r="D232" i="12"/>
  <c r="E232" i="12"/>
  <c r="F232" i="12"/>
  <c r="G232" i="12"/>
  <c r="C233" i="12"/>
  <c r="D233" i="12"/>
  <c r="E233" i="12"/>
  <c r="F233" i="12"/>
  <c r="G233" i="12"/>
  <c r="H233" i="12"/>
  <c r="I233" i="12"/>
  <c r="J233" i="12"/>
  <c r="K233" i="12"/>
  <c r="C234" i="12"/>
  <c r="D234" i="12"/>
  <c r="E234" i="12"/>
  <c r="F234" i="12"/>
  <c r="G234" i="12"/>
  <c r="H234" i="12"/>
  <c r="I234" i="12"/>
  <c r="J234" i="12"/>
  <c r="K234" i="12"/>
  <c r="C235" i="12"/>
  <c r="D235" i="12"/>
  <c r="E235" i="12"/>
  <c r="F235" i="12"/>
  <c r="G235" i="12"/>
  <c r="H235" i="12"/>
  <c r="I235" i="12"/>
  <c r="J235" i="12"/>
  <c r="K235" i="12"/>
  <c r="C236" i="12"/>
  <c r="D236" i="12"/>
  <c r="E236" i="12"/>
  <c r="F236" i="12"/>
  <c r="G236" i="12"/>
  <c r="H236" i="12"/>
  <c r="I236" i="12"/>
  <c r="J236" i="12"/>
  <c r="K236" i="12"/>
  <c r="C237" i="12"/>
  <c r="D237" i="12"/>
  <c r="E237" i="12"/>
  <c r="F237" i="12"/>
  <c r="G237" i="12"/>
  <c r="H237" i="12"/>
  <c r="I237" i="12"/>
  <c r="J237" i="12"/>
  <c r="K237" i="12"/>
  <c r="C238" i="12"/>
  <c r="D238" i="12"/>
  <c r="E238" i="12"/>
  <c r="F238" i="12"/>
  <c r="G238" i="12"/>
  <c r="H238" i="12"/>
  <c r="I238" i="12"/>
  <c r="J238" i="12"/>
  <c r="K238" i="12"/>
  <c r="C239" i="12"/>
  <c r="D239" i="12"/>
  <c r="E239" i="12"/>
  <c r="F239" i="12"/>
  <c r="G239" i="12"/>
  <c r="C240" i="12"/>
  <c r="D240" i="12"/>
  <c r="E240" i="12"/>
  <c r="F240" i="12"/>
  <c r="G240" i="12"/>
  <c r="C241" i="12"/>
  <c r="D241" i="12"/>
  <c r="E241" i="12"/>
  <c r="F241" i="12"/>
  <c r="G241" i="12"/>
  <c r="C242" i="12"/>
  <c r="D242" i="12"/>
  <c r="E242" i="12"/>
  <c r="F242" i="12"/>
  <c r="G242" i="12"/>
  <c r="H242" i="12"/>
  <c r="I242" i="12"/>
  <c r="J242" i="12"/>
  <c r="K242" i="12"/>
  <c r="C243" i="12"/>
  <c r="D243" i="12"/>
  <c r="E243" i="12"/>
  <c r="F243" i="12"/>
  <c r="G243" i="12"/>
  <c r="C244" i="12"/>
  <c r="D244" i="12"/>
  <c r="E244" i="12"/>
  <c r="F244" i="12"/>
  <c r="G244" i="12"/>
  <c r="H244" i="12"/>
  <c r="I244" i="12"/>
  <c r="J244" i="12"/>
  <c r="K244" i="12"/>
  <c r="C245" i="12"/>
  <c r="D245" i="12"/>
  <c r="E245" i="12"/>
  <c r="F245" i="12"/>
  <c r="G245" i="12"/>
  <c r="H245" i="12"/>
  <c r="I245" i="12"/>
  <c r="J245" i="12"/>
  <c r="K245" i="12"/>
  <c r="C246" i="12"/>
  <c r="D246" i="12"/>
  <c r="E246" i="12"/>
  <c r="F246" i="12"/>
  <c r="G246" i="12"/>
  <c r="H246" i="12"/>
  <c r="I246" i="12"/>
  <c r="J246" i="12"/>
  <c r="K246" i="12"/>
  <c r="C247" i="12"/>
  <c r="D247" i="12"/>
  <c r="E247" i="12"/>
  <c r="F247" i="12"/>
  <c r="G247" i="12"/>
  <c r="H247" i="12"/>
  <c r="I247" i="12"/>
  <c r="J247" i="12"/>
  <c r="K247" i="12"/>
  <c r="C248" i="12"/>
  <c r="D248" i="12"/>
  <c r="E248" i="12"/>
  <c r="F248" i="12"/>
  <c r="G248" i="12"/>
  <c r="H248" i="12"/>
  <c r="I248" i="12"/>
  <c r="J248" i="12"/>
  <c r="K248" i="12"/>
  <c r="C249" i="12"/>
  <c r="D249" i="12"/>
  <c r="E249" i="12"/>
  <c r="F249" i="12"/>
  <c r="G249" i="12"/>
  <c r="H249" i="12"/>
  <c r="I249" i="12"/>
  <c r="J249" i="12"/>
  <c r="K249" i="12"/>
  <c r="C250" i="12"/>
  <c r="D250" i="12"/>
  <c r="E250" i="12"/>
  <c r="F250" i="12"/>
  <c r="G250" i="12"/>
  <c r="H250" i="12"/>
  <c r="I250" i="12"/>
  <c r="J250" i="12"/>
  <c r="K250" i="12"/>
  <c r="C251" i="12"/>
  <c r="D251" i="12"/>
  <c r="E251" i="12"/>
  <c r="F251" i="12"/>
  <c r="G251" i="12"/>
  <c r="C252" i="12"/>
  <c r="D252" i="12"/>
  <c r="E252" i="12"/>
  <c r="F252" i="12"/>
  <c r="G252" i="12"/>
  <c r="H252" i="12"/>
  <c r="I252" i="12"/>
  <c r="J252" i="12"/>
  <c r="K252" i="12"/>
  <c r="C253" i="12"/>
  <c r="D253" i="12"/>
  <c r="E253" i="12"/>
  <c r="F253" i="12"/>
  <c r="G253" i="12"/>
  <c r="H253" i="12"/>
  <c r="I253" i="12"/>
  <c r="J253" i="12"/>
  <c r="K253" i="12"/>
  <c r="C254" i="12"/>
  <c r="D254" i="12"/>
  <c r="E254" i="12"/>
  <c r="F254" i="12"/>
  <c r="G254" i="12"/>
  <c r="H254" i="12"/>
  <c r="I254" i="12"/>
  <c r="J254" i="12"/>
  <c r="K254" i="12"/>
  <c r="C255" i="12"/>
  <c r="D255" i="12"/>
  <c r="E255" i="12"/>
  <c r="F255" i="12"/>
  <c r="G255" i="12"/>
  <c r="H255" i="12"/>
  <c r="I255" i="12"/>
  <c r="J255" i="12"/>
  <c r="K255" i="12"/>
  <c r="C256" i="12"/>
  <c r="D256" i="12"/>
  <c r="E256" i="12"/>
  <c r="F256" i="12"/>
  <c r="G256" i="12"/>
  <c r="C257" i="12"/>
  <c r="D257" i="12"/>
  <c r="E257" i="12"/>
  <c r="F257" i="12"/>
  <c r="G257" i="12"/>
  <c r="H257" i="12"/>
  <c r="I257" i="12"/>
  <c r="J257" i="12"/>
  <c r="K257" i="12"/>
  <c r="C258" i="12"/>
  <c r="D258" i="12"/>
  <c r="E258" i="12"/>
  <c r="F258" i="12"/>
  <c r="G258" i="12"/>
  <c r="C259" i="12"/>
  <c r="D259" i="12"/>
  <c r="E259" i="12"/>
  <c r="F259" i="12"/>
  <c r="G259" i="12"/>
  <c r="H259" i="12"/>
  <c r="I259" i="12"/>
  <c r="J259" i="12"/>
  <c r="K259" i="12"/>
  <c r="C260" i="12"/>
  <c r="D260" i="12"/>
  <c r="E260" i="12"/>
  <c r="F260" i="12"/>
  <c r="G260" i="12"/>
  <c r="H260" i="12"/>
  <c r="I260" i="12"/>
  <c r="J260" i="12"/>
  <c r="K260" i="12"/>
  <c r="C261" i="12"/>
  <c r="D261" i="12"/>
  <c r="E261" i="12"/>
  <c r="F261" i="12"/>
  <c r="G261" i="12"/>
  <c r="H261" i="12"/>
  <c r="I261" i="12"/>
  <c r="J261" i="12"/>
  <c r="K261" i="12"/>
  <c r="C262" i="12"/>
  <c r="D262" i="12"/>
  <c r="E262" i="12"/>
  <c r="F262" i="12"/>
  <c r="G262" i="12"/>
  <c r="H262" i="12"/>
  <c r="I262" i="12"/>
  <c r="J262" i="12"/>
  <c r="K262" i="12"/>
  <c r="C263" i="12"/>
  <c r="D263" i="12"/>
  <c r="E263" i="12"/>
  <c r="F263" i="12"/>
  <c r="G263" i="12"/>
  <c r="H263" i="12"/>
  <c r="I263" i="12"/>
  <c r="J263" i="12"/>
  <c r="K263" i="12"/>
  <c r="C264" i="12"/>
  <c r="D264" i="12"/>
  <c r="E264" i="12"/>
  <c r="F264" i="12"/>
  <c r="G264" i="12"/>
  <c r="H264" i="12"/>
  <c r="I264" i="12"/>
  <c r="J264" i="12"/>
  <c r="K264" i="12"/>
  <c r="C265" i="12"/>
  <c r="D265" i="12"/>
  <c r="E265" i="12"/>
  <c r="F265" i="12"/>
  <c r="G265" i="12"/>
  <c r="H265" i="12"/>
  <c r="I265" i="12"/>
  <c r="J265" i="12"/>
  <c r="K265" i="12"/>
  <c r="C266" i="12"/>
  <c r="D266" i="12"/>
  <c r="E266" i="12"/>
  <c r="F266" i="12"/>
  <c r="G266" i="12"/>
  <c r="H266" i="12"/>
  <c r="I266" i="12"/>
  <c r="J266" i="12"/>
  <c r="K266" i="12"/>
  <c r="C267" i="12"/>
  <c r="D267" i="12"/>
  <c r="E267" i="12"/>
  <c r="F267" i="12"/>
  <c r="G267" i="12"/>
  <c r="H267" i="12"/>
  <c r="I267" i="12"/>
  <c r="J267" i="12"/>
  <c r="K267" i="12"/>
  <c r="C268" i="12"/>
  <c r="D268" i="12"/>
  <c r="E268" i="12"/>
  <c r="F268" i="12"/>
  <c r="G268" i="12"/>
  <c r="H268" i="12"/>
  <c r="I268" i="12"/>
  <c r="J268" i="12"/>
  <c r="K268" i="12"/>
  <c r="C269" i="12"/>
  <c r="D269" i="12"/>
  <c r="E269" i="12"/>
  <c r="F269" i="12"/>
  <c r="G269" i="12"/>
  <c r="H269" i="12"/>
  <c r="I269" i="12"/>
  <c r="J269" i="12"/>
  <c r="K269" i="12"/>
  <c r="C270" i="12"/>
  <c r="D270" i="12"/>
  <c r="E270" i="12"/>
  <c r="F270" i="12"/>
  <c r="G270" i="12"/>
  <c r="H270" i="12"/>
  <c r="I270" i="12"/>
  <c r="J270" i="12"/>
  <c r="K270" i="12"/>
  <c r="C271" i="12"/>
  <c r="D271" i="12"/>
  <c r="E271" i="12"/>
  <c r="F271" i="12"/>
  <c r="G271" i="12"/>
  <c r="H271" i="12"/>
  <c r="I271" i="12"/>
  <c r="J271" i="12"/>
  <c r="K271" i="12"/>
  <c r="C272" i="12"/>
  <c r="D272" i="12"/>
  <c r="E272" i="12"/>
  <c r="F272" i="12"/>
  <c r="G272" i="12"/>
  <c r="H272" i="12"/>
  <c r="I272" i="12"/>
  <c r="J272" i="12"/>
  <c r="K272" i="12"/>
  <c r="C273" i="12"/>
  <c r="D273" i="12"/>
  <c r="E273" i="12"/>
  <c r="F273" i="12"/>
  <c r="G273" i="12"/>
  <c r="H273" i="12"/>
  <c r="I273" i="12"/>
  <c r="J273" i="12"/>
  <c r="K273" i="12"/>
  <c r="C274" i="12"/>
  <c r="D274" i="12"/>
  <c r="E274" i="12"/>
  <c r="F274" i="12"/>
  <c r="G274" i="12"/>
  <c r="H274" i="12"/>
  <c r="I274" i="12"/>
  <c r="J274" i="12"/>
  <c r="K274" i="12"/>
  <c r="C275" i="12"/>
  <c r="D275" i="12"/>
  <c r="E275" i="12"/>
  <c r="F275" i="12"/>
  <c r="G275" i="12"/>
  <c r="H275" i="12"/>
  <c r="I275" i="12"/>
  <c r="J275" i="12"/>
  <c r="K275" i="12"/>
  <c r="C276" i="12"/>
  <c r="D276" i="12"/>
  <c r="E276" i="12"/>
  <c r="F276" i="12"/>
  <c r="G276" i="12"/>
  <c r="H276" i="12"/>
  <c r="I276" i="12"/>
  <c r="J276" i="12"/>
  <c r="K276" i="12"/>
  <c r="C277" i="12"/>
  <c r="D277" i="12"/>
  <c r="E277" i="12"/>
  <c r="F277" i="12"/>
  <c r="G277" i="12"/>
  <c r="H277" i="12"/>
  <c r="I277" i="12"/>
  <c r="J277" i="12"/>
  <c r="K277" i="12"/>
  <c r="C278" i="12"/>
  <c r="D278" i="12"/>
  <c r="E278" i="12"/>
  <c r="F278" i="12"/>
  <c r="G278" i="12"/>
  <c r="H278" i="12"/>
  <c r="I278" i="12"/>
  <c r="J278" i="12"/>
  <c r="K278" i="12"/>
  <c r="C279" i="12"/>
  <c r="D279" i="12"/>
  <c r="E279" i="12"/>
  <c r="F279" i="12"/>
  <c r="G279" i="12"/>
  <c r="H279" i="12"/>
  <c r="I279" i="12"/>
  <c r="J279" i="12"/>
  <c r="K279" i="12"/>
  <c r="C280" i="12"/>
  <c r="D280" i="12"/>
  <c r="E280" i="12"/>
  <c r="F280" i="12"/>
  <c r="G280" i="12"/>
  <c r="H280" i="12"/>
  <c r="I280" i="12"/>
  <c r="J280" i="12"/>
  <c r="K280" i="12"/>
  <c r="C281" i="12"/>
  <c r="D281" i="12"/>
  <c r="E281" i="12"/>
  <c r="F281" i="12"/>
  <c r="G281" i="12"/>
  <c r="H281" i="12"/>
  <c r="I281" i="12"/>
  <c r="J281" i="12"/>
  <c r="K281" i="12"/>
  <c r="C282" i="12"/>
  <c r="D282" i="12"/>
  <c r="E282" i="12"/>
  <c r="F282" i="12"/>
  <c r="G282" i="12"/>
  <c r="H282" i="12"/>
  <c r="I282" i="12"/>
  <c r="J282" i="12"/>
  <c r="K282" i="12"/>
  <c r="C283" i="12"/>
  <c r="D283" i="12"/>
  <c r="E283" i="12"/>
  <c r="F283" i="12"/>
  <c r="G283" i="12"/>
  <c r="H283" i="12"/>
  <c r="I283" i="12"/>
  <c r="J283" i="12"/>
  <c r="K283" i="12"/>
  <c r="C284" i="12"/>
  <c r="D284" i="12"/>
  <c r="E284" i="12"/>
  <c r="F284" i="12"/>
  <c r="G284" i="12"/>
  <c r="H284" i="12"/>
  <c r="I284" i="12"/>
  <c r="J284" i="12"/>
  <c r="K284" i="12"/>
  <c r="C285" i="12"/>
  <c r="D285" i="12"/>
  <c r="E285" i="12"/>
  <c r="F285" i="12"/>
  <c r="G285" i="12"/>
  <c r="H285" i="12"/>
  <c r="I285" i="12"/>
  <c r="J285" i="12"/>
  <c r="K285" i="12"/>
  <c r="C286" i="12"/>
  <c r="D286" i="12"/>
  <c r="E286" i="12"/>
  <c r="F286" i="12"/>
  <c r="G286" i="12"/>
  <c r="H286" i="12"/>
  <c r="I286" i="12"/>
  <c r="J286" i="12"/>
  <c r="K286" i="12"/>
  <c r="C287" i="12"/>
  <c r="D287" i="12"/>
  <c r="E287" i="12"/>
  <c r="F287" i="12"/>
  <c r="G287" i="12"/>
  <c r="H287" i="12"/>
  <c r="I287" i="12"/>
  <c r="J287" i="12"/>
  <c r="K287" i="12"/>
  <c r="C288" i="12"/>
  <c r="D288" i="12"/>
  <c r="E288" i="12"/>
  <c r="F288" i="12"/>
  <c r="G288" i="12"/>
  <c r="H288" i="12"/>
  <c r="I288" i="12"/>
  <c r="J288" i="12"/>
  <c r="K288" i="12"/>
  <c r="C289" i="12"/>
  <c r="D289" i="12"/>
  <c r="E289" i="12"/>
  <c r="F289" i="12"/>
  <c r="G289" i="12"/>
  <c r="C290" i="12"/>
  <c r="D290" i="12"/>
  <c r="E290" i="12"/>
  <c r="F290" i="12"/>
  <c r="G290" i="12"/>
  <c r="C291" i="12"/>
  <c r="D291" i="12"/>
  <c r="E291" i="12"/>
  <c r="F291" i="12"/>
  <c r="G291" i="12"/>
  <c r="H291" i="12"/>
  <c r="I291" i="12"/>
  <c r="J291" i="12"/>
  <c r="K291" i="12"/>
  <c r="C292" i="12"/>
  <c r="D292" i="12"/>
  <c r="E292" i="12"/>
  <c r="F292" i="12"/>
  <c r="G292" i="12"/>
  <c r="H292" i="12"/>
  <c r="I292" i="12"/>
  <c r="J292" i="12"/>
  <c r="K292" i="12"/>
  <c r="C293" i="12"/>
  <c r="D293" i="12"/>
  <c r="E293" i="12"/>
  <c r="F293" i="12"/>
  <c r="G293" i="12"/>
  <c r="H293" i="12"/>
  <c r="I293" i="12"/>
  <c r="J293" i="12"/>
  <c r="K293" i="12"/>
  <c r="C294" i="12"/>
  <c r="D294" i="12"/>
  <c r="E294" i="12"/>
  <c r="F294" i="12"/>
  <c r="G294" i="12"/>
  <c r="C295" i="12"/>
  <c r="D295" i="12"/>
  <c r="E295" i="12"/>
  <c r="F295" i="12"/>
  <c r="G295" i="12"/>
  <c r="H295" i="12"/>
  <c r="I295" i="12"/>
  <c r="J295" i="12"/>
  <c r="K295" i="12"/>
  <c r="C296" i="12"/>
  <c r="D296" i="12"/>
  <c r="E296" i="12"/>
  <c r="F296" i="12"/>
  <c r="G296" i="12"/>
  <c r="C297" i="12"/>
  <c r="D297" i="12"/>
  <c r="E297" i="12"/>
  <c r="F297" i="12"/>
  <c r="G297" i="12"/>
  <c r="H297" i="12"/>
  <c r="I297" i="12"/>
  <c r="J297" i="12"/>
  <c r="K297" i="12"/>
  <c r="C298" i="12"/>
  <c r="D298" i="12"/>
  <c r="E298" i="12"/>
  <c r="F298" i="12"/>
  <c r="G298" i="12"/>
  <c r="H298" i="12"/>
  <c r="I298" i="12"/>
  <c r="J298" i="12"/>
  <c r="K298" i="12"/>
  <c r="C299" i="12"/>
  <c r="D299" i="12"/>
  <c r="E299" i="12"/>
  <c r="F299" i="12"/>
  <c r="G299" i="12"/>
  <c r="H299" i="12"/>
  <c r="I299" i="12"/>
  <c r="J299" i="12"/>
  <c r="K299" i="12"/>
  <c r="C300" i="12"/>
  <c r="D300" i="12"/>
  <c r="E300" i="12"/>
  <c r="F300" i="12"/>
  <c r="G300" i="12"/>
  <c r="H300" i="12"/>
  <c r="I300" i="12"/>
  <c r="J300" i="12"/>
  <c r="K300" i="12"/>
  <c r="C301" i="12"/>
  <c r="D301" i="12"/>
  <c r="E301" i="12"/>
  <c r="F301" i="12"/>
  <c r="G301" i="12"/>
  <c r="H301" i="12"/>
  <c r="I301" i="12"/>
  <c r="J301" i="12"/>
  <c r="K301" i="12"/>
  <c r="C302" i="12"/>
  <c r="D302" i="12"/>
  <c r="E302" i="12"/>
  <c r="F302" i="12"/>
  <c r="G302" i="12"/>
  <c r="C303" i="12"/>
  <c r="D303" i="12"/>
  <c r="E303" i="12"/>
  <c r="F303" i="12"/>
  <c r="G303" i="12"/>
  <c r="C304" i="12"/>
  <c r="D304" i="12"/>
  <c r="E304" i="12"/>
  <c r="F304" i="12"/>
  <c r="G304" i="12"/>
  <c r="H304" i="12"/>
  <c r="I304" i="12"/>
  <c r="J304" i="12"/>
  <c r="K304" i="12"/>
  <c r="C305" i="12"/>
  <c r="D305" i="12"/>
  <c r="E305" i="12"/>
  <c r="F305" i="12"/>
  <c r="G305" i="12"/>
  <c r="H305" i="12"/>
  <c r="I305" i="12"/>
  <c r="J305" i="12"/>
  <c r="K305" i="12"/>
  <c r="C306" i="12"/>
  <c r="D306" i="12"/>
  <c r="E306" i="12"/>
  <c r="F306" i="12"/>
  <c r="G306" i="12"/>
  <c r="H306" i="12"/>
  <c r="I306" i="12"/>
  <c r="J306" i="12"/>
  <c r="K306" i="12"/>
  <c r="C307" i="12"/>
  <c r="D307" i="12"/>
  <c r="E307" i="12"/>
  <c r="F307" i="12"/>
  <c r="G307" i="12"/>
  <c r="C308" i="12"/>
  <c r="D308" i="12"/>
  <c r="E308" i="12"/>
  <c r="F308" i="12"/>
  <c r="G308" i="12"/>
  <c r="H308" i="12"/>
  <c r="I308" i="12"/>
  <c r="J308" i="12"/>
  <c r="K308" i="12"/>
  <c r="C309" i="12"/>
  <c r="D309" i="12"/>
  <c r="E309" i="12"/>
  <c r="F309" i="12"/>
  <c r="G309" i="12"/>
  <c r="C310" i="12"/>
  <c r="D310" i="12"/>
  <c r="E310" i="12"/>
  <c r="F310" i="12"/>
  <c r="G310" i="12"/>
  <c r="H310" i="12"/>
  <c r="I310" i="12"/>
  <c r="J310" i="12"/>
  <c r="K310" i="12"/>
  <c r="C311" i="12"/>
  <c r="D311" i="12"/>
  <c r="E311" i="12"/>
  <c r="F311" i="12"/>
  <c r="G311" i="12"/>
  <c r="H311" i="12"/>
  <c r="I311" i="12"/>
  <c r="J311" i="12"/>
  <c r="K311" i="12"/>
  <c r="C312" i="12"/>
  <c r="D312" i="12"/>
  <c r="E312" i="12"/>
  <c r="F312" i="12"/>
  <c r="G312" i="12"/>
  <c r="H312" i="12"/>
  <c r="I312" i="12"/>
  <c r="J312" i="12"/>
  <c r="K312" i="12"/>
  <c r="C313" i="12"/>
  <c r="D313" i="12"/>
  <c r="E313" i="12"/>
  <c r="F313" i="12"/>
  <c r="G313" i="12"/>
  <c r="H313" i="12"/>
  <c r="I313" i="12"/>
  <c r="J313" i="12"/>
  <c r="K313" i="12"/>
  <c r="C314" i="12"/>
  <c r="D314" i="12"/>
  <c r="E314" i="12"/>
  <c r="F314" i="12"/>
  <c r="G314" i="12"/>
  <c r="H314" i="12"/>
  <c r="I314" i="12"/>
  <c r="J314" i="12"/>
  <c r="K314" i="12"/>
  <c r="C315" i="12"/>
  <c r="D315" i="12"/>
  <c r="E315" i="12"/>
  <c r="F315" i="12"/>
  <c r="G315" i="12"/>
  <c r="H315" i="12"/>
  <c r="I315" i="12"/>
  <c r="J315" i="12"/>
  <c r="K315" i="12"/>
  <c r="C316" i="12"/>
  <c r="D316" i="12"/>
  <c r="E316" i="12"/>
  <c r="F316" i="12"/>
  <c r="G316" i="12"/>
  <c r="H316" i="12"/>
  <c r="I316" i="12"/>
  <c r="J316" i="12"/>
  <c r="K316" i="12"/>
  <c r="C317" i="12"/>
  <c r="D317" i="12"/>
  <c r="E317" i="12"/>
  <c r="F317" i="12"/>
  <c r="G317" i="12"/>
  <c r="H317" i="12"/>
  <c r="I317" i="12"/>
  <c r="J317" i="12"/>
  <c r="K317" i="12"/>
  <c r="C318" i="12"/>
  <c r="D318" i="12"/>
  <c r="E318" i="12"/>
  <c r="F318" i="12"/>
  <c r="G318" i="12"/>
  <c r="C319" i="12"/>
  <c r="D319" i="12"/>
  <c r="E319" i="12"/>
  <c r="F319" i="12"/>
  <c r="G319" i="12"/>
  <c r="H319" i="12"/>
  <c r="I319" i="12"/>
  <c r="J319" i="12"/>
  <c r="K319" i="12"/>
  <c r="C320" i="12"/>
  <c r="D320" i="12"/>
  <c r="E320" i="12"/>
  <c r="F320" i="12"/>
  <c r="G320" i="12"/>
  <c r="C321" i="12"/>
  <c r="D321" i="12"/>
  <c r="E321" i="12"/>
  <c r="F321" i="12"/>
  <c r="G321" i="12"/>
  <c r="H321" i="12"/>
  <c r="I321" i="12"/>
  <c r="J321" i="12"/>
  <c r="K321" i="12"/>
  <c r="C322" i="12"/>
  <c r="D322" i="12"/>
  <c r="E322" i="12"/>
  <c r="F322" i="12"/>
  <c r="G322" i="12"/>
  <c r="C323" i="12"/>
  <c r="D323" i="12"/>
  <c r="E323" i="12"/>
  <c r="F323" i="12"/>
  <c r="G323" i="12"/>
  <c r="C324" i="12"/>
  <c r="D324" i="12"/>
  <c r="E324" i="12"/>
  <c r="F324" i="12"/>
  <c r="G324" i="12"/>
  <c r="H324" i="12"/>
  <c r="I324" i="12"/>
  <c r="J324" i="12"/>
  <c r="K324" i="12"/>
  <c r="C325" i="12"/>
  <c r="D325" i="12"/>
  <c r="E325" i="12"/>
  <c r="F325" i="12"/>
  <c r="G325" i="12"/>
  <c r="H325" i="12"/>
  <c r="I325" i="12"/>
  <c r="J325" i="12"/>
  <c r="K325" i="12"/>
  <c r="C326" i="12"/>
  <c r="D326" i="12"/>
  <c r="E326" i="12"/>
  <c r="F326" i="12"/>
  <c r="G326" i="12"/>
  <c r="C327" i="12"/>
  <c r="D327" i="12"/>
  <c r="E327" i="12"/>
  <c r="F327" i="12"/>
  <c r="G327" i="12"/>
  <c r="H327" i="12"/>
  <c r="I327" i="12"/>
  <c r="J327" i="12"/>
  <c r="K327" i="12"/>
  <c r="C328" i="12"/>
  <c r="D328" i="12"/>
  <c r="E328" i="12"/>
  <c r="F328" i="12"/>
  <c r="G328" i="12"/>
  <c r="H328" i="12"/>
  <c r="I328" i="12"/>
  <c r="J328" i="12"/>
  <c r="K328" i="12"/>
  <c r="C329" i="12"/>
  <c r="D329" i="12"/>
  <c r="E329" i="12"/>
  <c r="F329" i="12"/>
  <c r="G329" i="12"/>
  <c r="C330" i="12"/>
  <c r="D330" i="12"/>
  <c r="E330" i="12"/>
  <c r="F330" i="12"/>
  <c r="G330" i="12"/>
  <c r="H330" i="12"/>
  <c r="I330" i="12"/>
  <c r="J330" i="12"/>
  <c r="K330" i="12"/>
  <c r="C331" i="12"/>
  <c r="D331" i="12"/>
  <c r="E331" i="12"/>
  <c r="F331" i="12"/>
  <c r="G331" i="12"/>
  <c r="H331" i="12"/>
  <c r="I331" i="12"/>
  <c r="J331" i="12"/>
  <c r="K331" i="12"/>
  <c r="C332" i="12"/>
  <c r="D332" i="12"/>
  <c r="E332" i="12"/>
  <c r="F332" i="12"/>
  <c r="G332" i="12"/>
  <c r="H332" i="12"/>
  <c r="I332" i="12"/>
  <c r="J332" i="12"/>
  <c r="K332" i="12"/>
  <c r="C333" i="12"/>
  <c r="D333" i="12"/>
  <c r="E333" i="12"/>
  <c r="F333" i="12"/>
  <c r="G333" i="12"/>
  <c r="H333" i="12"/>
  <c r="I333" i="12"/>
  <c r="J333" i="12"/>
  <c r="K333" i="12"/>
  <c r="C334" i="12"/>
  <c r="D334" i="12"/>
  <c r="E334" i="12"/>
  <c r="F334" i="12"/>
  <c r="G334" i="12"/>
  <c r="C335" i="12"/>
  <c r="D335" i="12"/>
  <c r="E335" i="12"/>
  <c r="F335" i="12"/>
  <c r="G335" i="12"/>
  <c r="H335" i="12"/>
  <c r="I335" i="12"/>
  <c r="J335" i="12"/>
  <c r="K335" i="12"/>
  <c r="C336" i="12"/>
  <c r="D336" i="12"/>
  <c r="E336" i="12"/>
  <c r="F336" i="12"/>
  <c r="G336" i="12"/>
  <c r="C337" i="12"/>
  <c r="D337" i="12"/>
  <c r="E337" i="12"/>
  <c r="F337" i="12"/>
  <c r="G337" i="12"/>
  <c r="H337" i="12"/>
  <c r="I337" i="12"/>
  <c r="J337" i="12"/>
  <c r="K337" i="12"/>
  <c r="C338" i="12"/>
  <c r="D338" i="12"/>
  <c r="E338" i="12"/>
  <c r="F338" i="12"/>
  <c r="G338" i="12"/>
  <c r="H338" i="12"/>
  <c r="I338" i="12"/>
  <c r="J338" i="12"/>
  <c r="K338" i="12"/>
  <c r="C339" i="12"/>
  <c r="D339" i="12"/>
  <c r="E339" i="12"/>
  <c r="F339" i="12"/>
  <c r="G339" i="12"/>
  <c r="H339" i="12"/>
  <c r="I339" i="12"/>
  <c r="J339" i="12"/>
  <c r="K339" i="12"/>
  <c r="C340" i="12"/>
  <c r="D340" i="12"/>
  <c r="E340" i="12"/>
  <c r="F340" i="12"/>
  <c r="G340" i="12"/>
  <c r="H340" i="12"/>
  <c r="I340" i="12"/>
  <c r="J340" i="12"/>
  <c r="K340" i="12"/>
  <c r="C341" i="12"/>
  <c r="D341" i="12"/>
  <c r="E341" i="12"/>
  <c r="F341" i="12"/>
  <c r="G341" i="12"/>
  <c r="C342" i="12"/>
  <c r="D342" i="12"/>
  <c r="E342" i="12"/>
  <c r="F342" i="12"/>
  <c r="G342" i="12"/>
  <c r="C343" i="12"/>
  <c r="D343" i="12"/>
  <c r="E343" i="12"/>
  <c r="F343" i="12"/>
  <c r="G343" i="12"/>
  <c r="H343" i="12"/>
  <c r="I343" i="12"/>
  <c r="J343" i="12"/>
  <c r="K343" i="12"/>
  <c r="C344" i="12"/>
  <c r="D344" i="12"/>
  <c r="E344" i="12"/>
  <c r="F344" i="12"/>
  <c r="G344" i="12"/>
  <c r="H344" i="12"/>
  <c r="I344" i="12"/>
  <c r="J344" i="12"/>
  <c r="K344" i="12"/>
  <c r="C345" i="12"/>
  <c r="D345" i="12"/>
  <c r="E345" i="12"/>
  <c r="F345" i="12"/>
  <c r="G345" i="12"/>
  <c r="H345" i="12"/>
  <c r="I345" i="12"/>
  <c r="J345" i="12"/>
  <c r="K345" i="12"/>
  <c r="C346" i="12"/>
  <c r="D346" i="12"/>
  <c r="E346" i="12"/>
  <c r="F346" i="12"/>
  <c r="G346" i="12"/>
  <c r="C347" i="12"/>
  <c r="D347" i="12"/>
  <c r="E347" i="12"/>
  <c r="F347" i="12"/>
  <c r="G347" i="12"/>
  <c r="H347" i="12"/>
  <c r="I347" i="12"/>
  <c r="J347" i="12"/>
  <c r="K347" i="12"/>
  <c r="C348" i="12"/>
  <c r="D348" i="12"/>
  <c r="E348" i="12"/>
  <c r="F348" i="12"/>
  <c r="G348" i="12"/>
  <c r="H348" i="12"/>
  <c r="I348" i="12"/>
  <c r="J348" i="12"/>
  <c r="K348" i="12"/>
  <c r="C349" i="12"/>
  <c r="D349" i="12"/>
  <c r="E349" i="12"/>
  <c r="F349" i="12"/>
  <c r="G349" i="12"/>
  <c r="C350" i="12"/>
  <c r="D350" i="12"/>
  <c r="E350" i="12"/>
  <c r="F350" i="12"/>
  <c r="G350" i="12"/>
  <c r="C351" i="12"/>
  <c r="D351" i="12"/>
  <c r="E351" i="12"/>
  <c r="F351" i="12"/>
  <c r="G351" i="12"/>
  <c r="C352" i="12"/>
  <c r="D352" i="12"/>
  <c r="E352" i="12"/>
  <c r="F352" i="12"/>
  <c r="G352" i="12"/>
  <c r="C353" i="12"/>
  <c r="D353" i="12"/>
  <c r="E353" i="12"/>
  <c r="F353" i="12"/>
  <c r="G353" i="12"/>
  <c r="C354" i="12"/>
  <c r="D354" i="12"/>
  <c r="E354" i="12"/>
  <c r="F354" i="12"/>
  <c r="G354" i="12"/>
  <c r="C355" i="12"/>
  <c r="D355" i="12"/>
  <c r="E355" i="12"/>
  <c r="F355" i="12"/>
  <c r="G355" i="12"/>
  <c r="C356" i="12"/>
  <c r="D356" i="12"/>
  <c r="E356" i="12"/>
  <c r="F356" i="12"/>
  <c r="G356" i="12"/>
  <c r="C357" i="12"/>
  <c r="D357" i="12"/>
  <c r="E357" i="12"/>
  <c r="F357" i="12"/>
  <c r="G357" i="12"/>
  <c r="C358" i="12"/>
  <c r="D358" i="12"/>
  <c r="E358" i="12"/>
  <c r="F358" i="12"/>
  <c r="G358" i="12"/>
  <c r="C359" i="12"/>
  <c r="D359" i="12"/>
  <c r="E359" i="12"/>
  <c r="F359" i="12"/>
  <c r="G359" i="12"/>
  <c r="C360" i="12"/>
  <c r="D360" i="12"/>
  <c r="E360" i="12"/>
  <c r="F360" i="12"/>
  <c r="G360" i="12"/>
  <c r="C361" i="12"/>
  <c r="D361" i="12"/>
  <c r="E361" i="12"/>
  <c r="F361" i="12"/>
  <c r="G361" i="12"/>
  <c r="C362" i="12"/>
  <c r="D362" i="12"/>
  <c r="E362" i="12"/>
  <c r="F362" i="12"/>
  <c r="G362" i="12"/>
  <c r="C363" i="12"/>
  <c r="D363" i="12"/>
  <c r="E363" i="12"/>
  <c r="F363" i="12"/>
  <c r="G363" i="12"/>
  <c r="C364" i="12"/>
  <c r="D364" i="12"/>
  <c r="E364" i="12"/>
  <c r="F364" i="12"/>
  <c r="G364" i="12"/>
  <c r="C365" i="12"/>
  <c r="D365" i="12"/>
  <c r="E365" i="12"/>
  <c r="F365" i="12"/>
  <c r="G365" i="12"/>
  <c r="C366" i="12"/>
  <c r="D366" i="12"/>
  <c r="E366" i="12"/>
  <c r="F366" i="12"/>
  <c r="G366" i="12"/>
  <c r="C367" i="12"/>
  <c r="D367" i="12"/>
  <c r="E367" i="12"/>
  <c r="F367" i="12"/>
  <c r="G367" i="12"/>
  <c r="C368" i="12"/>
  <c r="D368" i="12"/>
  <c r="E368" i="12"/>
  <c r="F368" i="12"/>
  <c r="G368" i="12"/>
  <c r="C369" i="12"/>
  <c r="D369" i="12"/>
  <c r="E369" i="12"/>
  <c r="F369" i="12"/>
  <c r="G369" i="12"/>
  <c r="C370" i="12"/>
  <c r="D370" i="12"/>
  <c r="E370" i="12"/>
  <c r="F370" i="12"/>
  <c r="G370" i="12"/>
  <c r="C371" i="12"/>
  <c r="D371" i="12"/>
  <c r="E371" i="12"/>
  <c r="F371" i="12"/>
  <c r="G371" i="12"/>
  <c r="C372" i="12"/>
  <c r="D372" i="12"/>
  <c r="E372" i="12"/>
  <c r="F372" i="12"/>
  <c r="G372" i="12"/>
  <c r="H2" i="12"/>
  <c r="K2" i="12"/>
  <c r="J2" i="12"/>
  <c r="I2" i="12"/>
  <c r="G2" i="12"/>
  <c r="F2" i="12"/>
  <c r="E2" i="12"/>
  <c r="D2" i="12"/>
  <c r="C2"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405" i="12"/>
  <c r="A406" i="12"/>
  <c r="A407" i="12"/>
  <c r="A408" i="12"/>
  <c r="A409" i="12"/>
  <c r="A410" i="12"/>
  <c r="A411" i="12"/>
  <c r="A412" i="12"/>
  <c r="A413" i="12"/>
  <c r="A414" i="12"/>
  <c r="A415" i="12"/>
  <c r="A416" i="12"/>
  <c r="A417" i="12"/>
  <c r="A418" i="12"/>
  <c r="A419" i="12"/>
  <c r="A420" i="12"/>
  <c r="A421" i="12"/>
  <c r="A422" i="12"/>
  <c r="A423" i="12"/>
  <c r="A424" i="12"/>
  <c r="A425" i="12"/>
  <c r="A426" i="12"/>
  <c r="A427" i="12"/>
  <c r="A428" i="12"/>
  <c r="A429" i="12"/>
  <c r="A430" i="12"/>
  <c r="A431" i="12"/>
  <c r="A432" i="12"/>
  <c r="A433" i="12"/>
  <c r="A434" i="12"/>
  <c r="A435" i="12"/>
  <c r="A436" i="12"/>
  <c r="A437" i="12"/>
  <c r="A438" i="12"/>
  <c r="A439" i="12"/>
  <c r="A440" i="12"/>
  <c r="A441" i="12"/>
  <c r="A442" i="12"/>
  <c r="A443" i="12"/>
  <c r="A444" i="12"/>
  <c r="A445" i="12"/>
  <c r="A446" i="12"/>
  <c r="A447" i="12"/>
  <c r="A448" i="12"/>
  <c r="A449" i="12"/>
  <c r="A450" i="12"/>
  <c r="A451" i="12"/>
  <c r="A452" i="12"/>
  <c r="A453" i="12"/>
  <c r="A454" i="12"/>
  <c r="A455" i="12"/>
  <c r="A456" i="12"/>
  <c r="A457" i="12"/>
  <c r="A458" i="12"/>
  <c r="A459" i="12"/>
  <c r="A46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2" i="12"/>
  <c r="H41" i="11"/>
  <c r="H109" i="12" s="1"/>
  <c r="I41" i="11"/>
  <c r="I109" i="12" s="1"/>
  <c r="J41" i="11"/>
  <c r="J109" i="12" s="1"/>
  <c r="K41" i="11"/>
  <c r="K109" i="12" s="1"/>
  <c r="H40" i="11"/>
  <c r="H96" i="12" s="1"/>
  <c r="I40" i="11"/>
  <c r="I96" i="12" s="1"/>
  <c r="J40" i="11"/>
  <c r="J96" i="12" s="1"/>
  <c r="K40" i="11"/>
  <c r="K96" i="12" s="1"/>
  <c r="H39" i="11"/>
  <c r="H112" i="12" s="1"/>
  <c r="I39" i="11"/>
  <c r="I112" i="12" s="1"/>
  <c r="J39" i="11"/>
  <c r="J112" i="12" s="1"/>
  <c r="K39" i="11"/>
  <c r="K112" i="12" s="1"/>
  <c r="H36" i="11"/>
  <c r="H105" i="12" s="1"/>
  <c r="H37" i="11"/>
  <c r="H97" i="12" s="1"/>
  <c r="H38" i="11"/>
  <c r="H102" i="12" s="1"/>
  <c r="I36" i="11"/>
  <c r="I105" i="12" s="1"/>
  <c r="I37" i="11"/>
  <c r="I97" i="12" s="1"/>
  <c r="I38" i="11"/>
  <c r="I102" i="12" s="1"/>
  <c r="J36" i="11"/>
  <c r="J105" i="12" s="1"/>
  <c r="J37" i="11"/>
  <c r="J97" i="12" s="1"/>
  <c r="J38" i="11"/>
  <c r="J102" i="12" s="1"/>
  <c r="K36" i="11"/>
  <c r="K105" i="12" s="1"/>
  <c r="K37" i="11"/>
  <c r="K97" i="12" s="1"/>
  <c r="K38" i="11"/>
  <c r="K102" i="12" s="1"/>
  <c r="H29" i="11"/>
  <c r="H117" i="12" s="1"/>
  <c r="H30" i="11"/>
  <c r="H120" i="12" s="1"/>
  <c r="H31" i="11"/>
  <c r="H121" i="12" s="1"/>
  <c r="H32" i="11"/>
  <c r="H123" i="12" s="1"/>
  <c r="H33" i="11"/>
  <c r="H95" i="12" s="1"/>
  <c r="H34" i="11"/>
  <c r="H99" i="12" s="1"/>
  <c r="H35" i="11"/>
  <c r="H103" i="12" s="1"/>
  <c r="I29" i="11"/>
  <c r="I117" i="12" s="1"/>
  <c r="I30" i="11"/>
  <c r="I120" i="12" s="1"/>
  <c r="I31" i="11"/>
  <c r="I121" i="12" s="1"/>
  <c r="I32" i="11"/>
  <c r="I123" i="12" s="1"/>
  <c r="I33" i="11"/>
  <c r="I95" i="12" s="1"/>
  <c r="I34" i="11"/>
  <c r="I99" i="12" s="1"/>
  <c r="I35" i="11"/>
  <c r="I103" i="12" s="1"/>
  <c r="J29" i="11"/>
  <c r="J117" i="12" s="1"/>
  <c r="J30" i="11"/>
  <c r="J120" i="12" s="1"/>
  <c r="J31" i="11"/>
  <c r="J121" i="12" s="1"/>
  <c r="J32" i="11"/>
  <c r="J123" i="12" s="1"/>
  <c r="J33" i="11"/>
  <c r="J95" i="12" s="1"/>
  <c r="J34" i="11"/>
  <c r="J99" i="12" s="1"/>
  <c r="J35" i="11"/>
  <c r="J103" i="12" s="1"/>
  <c r="K29" i="11"/>
  <c r="K117" i="12" s="1"/>
  <c r="K30" i="11"/>
  <c r="K120" i="12" s="1"/>
  <c r="K31" i="11"/>
  <c r="K121" i="12" s="1"/>
  <c r="K32" i="11"/>
  <c r="K123" i="12" s="1"/>
  <c r="K33" i="11"/>
  <c r="K95" i="12" s="1"/>
  <c r="K34" i="11"/>
  <c r="K99" i="12" s="1"/>
  <c r="K35" i="11"/>
  <c r="K103" i="12" s="1"/>
  <c r="H28" i="11"/>
  <c r="H116" i="12" s="1"/>
  <c r="I28" i="11"/>
  <c r="I116" i="12" s="1"/>
  <c r="J28" i="11"/>
  <c r="J116" i="12" s="1"/>
  <c r="K28" i="11"/>
  <c r="K116" i="12" s="1"/>
  <c r="H27" i="11"/>
  <c r="H71" i="12" s="1"/>
  <c r="I27" i="11"/>
  <c r="I71" i="12" s="1"/>
  <c r="J27" i="11"/>
  <c r="J71" i="12" s="1"/>
  <c r="K27" i="11"/>
  <c r="K71" i="12" s="1"/>
  <c r="H26" i="11"/>
  <c r="H64" i="12" s="1"/>
  <c r="I26" i="11"/>
  <c r="I64" i="12" s="1"/>
  <c r="J26" i="11"/>
  <c r="J64" i="12" s="1"/>
  <c r="K26" i="11"/>
  <c r="K64" i="12" s="1"/>
  <c r="H23" i="11"/>
  <c r="H70" i="12" s="1"/>
  <c r="H24" i="11"/>
  <c r="H80" i="12" s="1"/>
  <c r="H25" i="11"/>
  <c r="H65" i="12" s="1"/>
  <c r="I23" i="11"/>
  <c r="I70" i="12" s="1"/>
  <c r="I24" i="11"/>
  <c r="I80" i="12" s="1"/>
  <c r="I25" i="11"/>
  <c r="I65" i="12" s="1"/>
  <c r="J23" i="11"/>
  <c r="J70" i="12" s="1"/>
  <c r="J24" i="11"/>
  <c r="J80" i="12" s="1"/>
  <c r="J25" i="11"/>
  <c r="J65" i="12" s="1"/>
  <c r="K23" i="11"/>
  <c r="K70" i="12" s="1"/>
  <c r="K24" i="11"/>
  <c r="K80" i="12" s="1"/>
  <c r="K25" i="11"/>
  <c r="K65" i="12" s="1"/>
  <c r="H22" i="11"/>
  <c r="H90" i="12" s="1"/>
  <c r="I22" i="11"/>
  <c r="I90" i="12" s="1"/>
  <c r="J22" i="11"/>
  <c r="J90" i="12" s="1"/>
  <c r="K22" i="11"/>
  <c r="K90" i="12" s="1"/>
  <c r="K21" i="11"/>
  <c r="K85" i="12" s="1"/>
  <c r="K2" i="11"/>
  <c r="K24" i="12" s="1"/>
  <c r="K3" i="11"/>
  <c r="K25" i="12" s="1"/>
  <c r="K4" i="11"/>
  <c r="K27" i="12" s="1"/>
  <c r="K5" i="11"/>
  <c r="K29" i="12" s="1"/>
  <c r="K6" i="11"/>
  <c r="K32" i="12" s="1"/>
  <c r="K7" i="11"/>
  <c r="K33" i="12" s="1"/>
  <c r="K8" i="11"/>
  <c r="K3" i="12" s="1"/>
  <c r="K9" i="11"/>
  <c r="K21" i="12" s="1"/>
  <c r="K10" i="11"/>
  <c r="K22" i="12" s="1"/>
  <c r="K11" i="11"/>
  <c r="K10" i="12" s="1"/>
  <c r="K12" i="11"/>
  <c r="K16" i="12" s="1"/>
  <c r="K13" i="11"/>
  <c r="K19" i="12" s="1"/>
  <c r="K14" i="11"/>
  <c r="K20" i="12" s="1"/>
  <c r="K15" i="11"/>
  <c r="K23" i="12" s="1"/>
  <c r="K16" i="11"/>
  <c r="K4" i="12" s="1"/>
  <c r="K17" i="11"/>
  <c r="K7" i="12" s="1"/>
  <c r="K18" i="11"/>
  <c r="K11" i="12" s="1"/>
  <c r="K19" i="11"/>
  <c r="K15" i="12" s="1"/>
  <c r="K20" i="11"/>
  <c r="K18" i="12" s="1"/>
  <c r="J2" i="11"/>
  <c r="J24" i="12" s="1"/>
  <c r="J3" i="11"/>
  <c r="J25" i="12" s="1"/>
  <c r="J4" i="11"/>
  <c r="J27" i="12" s="1"/>
  <c r="J5" i="11"/>
  <c r="J29" i="12" s="1"/>
  <c r="J6" i="11"/>
  <c r="J32" i="12" s="1"/>
  <c r="J7" i="11"/>
  <c r="J33" i="12" s="1"/>
  <c r="J8" i="11"/>
  <c r="J3" i="12" s="1"/>
  <c r="J9" i="11"/>
  <c r="J21" i="12" s="1"/>
  <c r="J10" i="11"/>
  <c r="J22" i="12" s="1"/>
  <c r="J11" i="11"/>
  <c r="J10" i="12" s="1"/>
  <c r="J12" i="11"/>
  <c r="J16" i="12" s="1"/>
  <c r="J13" i="11"/>
  <c r="J19" i="12" s="1"/>
  <c r="J14" i="11"/>
  <c r="J20" i="12" s="1"/>
  <c r="J15" i="11"/>
  <c r="J23" i="12" s="1"/>
  <c r="J16" i="11"/>
  <c r="J4" i="12" s="1"/>
  <c r="J17" i="11"/>
  <c r="J7" i="12" s="1"/>
  <c r="J18" i="11"/>
  <c r="J11" i="12" s="1"/>
  <c r="J19" i="11"/>
  <c r="J15" i="12" s="1"/>
  <c r="J20" i="11"/>
  <c r="J18" i="12" s="1"/>
  <c r="J21" i="11"/>
  <c r="J85" i="12" s="1"/>
  <c r="I2" i="11"/>
  <c r="I24" i="12" s="1"/>
  <c r="I3" i="11"/>
  <c r="I25" i="12" s="1"/>
  <c r="I4" i="11"/>
  <c r="I27" i="12" s="1"/>
  <c r="I5" i="11"/>
  <c r="I29" i="12" s="1"/>
  <c r="I6" i="11"/>
  <c r="I32" i="12" s="1"/>
  <c r="I7" i="11"/>
  <c r="I33" i="12" s="1"/>
  <c r="I8" i="11"/>
  <c r="I3" i="12" s="1"/>
  <c r="I9" i="11"/>
  <c r="I21" i="12" s="1"/>
  <c r="I10" i="11"/>
  <c r="I22" i="12" s="1"/>
  <c r="I11" i="11"/>
  <c r="I10" i="12" s="1"/>
  <c r="I12" i="11"/>
  <c r="I16" i="12" s="1"/>
  <c r="I13" i="11"/>
  <c r="I19" i="12" s="1"/>
  <c r="I14" i="11"/>
  <c r="I20" i="12" s="1"/>
  <c r="I15" i="11"/>
  <c r="I23" i="12" s="1"/>
  <c r="I16" i="11"/>
  <c r="I4" i="12" s="1"/>
  <c r="I17" i="11"/>
  <c r="I7" i="12" s="1"/>
  <c r="I18" i="11"/>
  <c r="I11" i="12" s="1"/>
  <c r="I19" i="11"/>
  <c r="I15" i="12" s="1"/>
  <c r="I20" i="11"/>
  <c r="I18" i="12" s="1"/>
  <c r="I21" i="11"/>
  <c r="I85" i="12" s="1"/>
  <c r="H21" i="11"/>
  <c r="H85" i="12" s="1"/>
  <c r="H20" i="11"/>
  <c r="H18" i="12" s="1"/>
  <c r="H19" i="11"/>
  <c r="H15" i="12" s="1"/>
  <c r="H18" i="11"/>
  <c r="H11" i="12" s="1"/>
  <c r="H14" i="11"/>
  <c r="H20" i="12" s="1"/>
  <c r="H15" i="11"/>
  <c r="H23" i="12" s="1"/>
  <c r="H16" i="11"/>
  <c r="H4" i="12" s="1"/>
  <c r="H17" i="11"/>
  <c r="H7" i="12" s="1"/>
  <c r="H13" i="11"/>
  <c r="H19" i="12" s="1"/>
  <c r="H2" i="11"/>
  <c r="H24" i="12" s="1"/>
  <c r="H3" i="11"/>
  <c r="H25" i="12" s="1"/>
  <c r="H4" i="11"/>
  <c r="H27" i="12" s="1"/>
  <c r="H5" i="11"/>
  <c r="H29" i="12" s="1"/>
  <c r="H6" i="11"/>
  <c r="H32" i="12" s="1"/>
  <c r="H7" i="11"/>
  <c r="H33" i="12" s="1"/>
  <c r="H8" i="11"/>
  <c r="H3" i="12" s="1"/>
  <c r="H9" i="11"/>
  <c r="H21" i="12" s="1"/>
  <c r="H10" i="11"/>
  <c r="H22" i="12" s="1"/>
  <c r="H11" i="11"/>
  <c r="H10" i="12" s="1"/>
  <c r="H12" i="11"/>
  <c r="H16" i="12" s="1"/>
  <c r="H17" i="4"/>
  <c r="B17" i="4"/>
  <c r="B19" i="4" s="1" a="1"/>
  <c r="C14" i="4"/>
  <c r="B14" i="4" a="1"/>
  <c r="B14" i="4" s="1"/>
  <c r="B12" i="4" a="1"/>
  <c r="D12" i="4" s="1"/>
  <c r="B10" i="4" a="1"/>
  <c r="H10" i="4" s="1"/>
  <c r="B8" i="4" a="1"/>
  <c r="H8" i="4" s="1"/>
  <c r="B6" i="4" a="1"/>
  <c r="B6" i="4" s="1"/>
  <c r="B4" i="4" a="1"/>
  <c r="D4" i="4" s="1"/>
  <c r="D3" i="4" s="1"/>
  <c r="C8" i="4" l="1"/>
  <c r="E8" i="4"/>
  <c r="D8" i="4"/>
  <c r="C4" i="4"/>
  <c r="C3" i="4" s="1"/>
  <c r="C19" i="4"/>
  <c r="C18" i="4" s="1"/>
  <c r="B19" i="4"/>
  <c r="B18" i="4" s="1"/>
  <c r="H19" i="4"/>
  <c r="H18" i="4" s="1"/>
  <c r="G19" i="4"/>
  <c r="G18" i="4" s="1"/>
  <c r="E19" i="4"/>
  <c r="E18" i="4" s="1"/>
  <c r="F19" i="4"/>
  <c r="F18" i="4" s="1"/>
  <c r="D19" i="4"/>
  <c r="D18" i="4" s="1"/>
  <c r="B29" i="4" a="1"/>
  <c r="C12" i="4"/>
  <c r="B32" i="4"/>
  <c r="B27" i="4" a="1"/>
  <c r="G6" i="4"/>
  <c r="F6" i="4"/>
  <c r="B12" i="4"/>
  <c r="C6" i="4"/>
  <c r="H32" i="4"/>
  <c r="D6" i="4"/>
  <c r="G12" i="4"/>
  <c r="F12" i="4"/>
  <c r="H12" i="4"/>
  <c r="E12" i="4"/>
  <c r="G10" i="4"/>
  <c r="F10" i="4"/>
  <c r="D10" i="4"/>
  <c r="C10" i="4"/>
  <c r="G4" i="4"/>
  <c r="G3" i="4" s="1"/>
  <c r="F4" i="4"/>
  <c r="F3" i="4" s="1"/>
  <c r="H4" i="4"/>
  <c r="H3" i="4" s="1"/>
  <c r="E4" i="4"/>
  <c r="E3" i="4" s="1"/>
  <c r="E6" i="4"/>
  <c r="B10" i="4"/>
  <c r="B4" i="4"/>
  <c r="H6" i="4"/>
  <c r="E10" i="4"/>
  <c r="B25" i="4" a="1"/>
  <c r="G8" i="4"/>
  <c r="F8" i="4"/>
  <c r="B23" i="4" a="1"/>
  <c r="B8" i="4"/>
  <c r="B21" i="4" a="1"/>
  <c r="C23" i="4" l="1"/>
  <c r="B23" i="4"/>
  <c r="E23" i="4"/>
  <c r="D23" i="4"/>
  <c r="G23" i="4"/>
  <c r="H23" i="4"/>
  <c r="F23" i="4"/>
  <c r="C29" i="4"/>
  <c r="B29" i="4"/>
  <c r="C21" i="4"/>
  <c r="B21" i="4"/>
  <c r="G21" i="4"/>
  <c r="D21" i="4"/>
  <c r="H21" i="4"/>
  <c r="F21" i="4"/>
  <c r="E21" i="4"/>
  <c r="C25" i="4"/>
  <c r="B25" i="4"/>
  <c r="G25" i="4"/>
  <c r="F25" i="4"/>
  <c r="E25" i="4"/>
  <c r="H25" i="4"/>
  <c r="D25" i="4"/>
  <c r="B42" i="4" a="1"/>
  <c r="B34" i="4" a="1"/>
  <c r="B44" i="4" a="1"/>
  <c r="B36" i="4" a="1"/>
  <c r="B38" i="4" a="1"/>
  <c r="B40" i="4" a="1"/>
  <c r="H47" i="4"/>
  <c r="B47" i="4"/>
  <c r="C27" i="4"/>
  <c r="B27" i="4"/>
  <c r="H27" i="4"/>
  <c r="G27" i="4"/>
  <c r="E27" i="4"/>
  <c r="F27" i="4"/>
  <c r="D27" i="4"/>
  <c r="G42" i="4" l="1"/>
  <c r="F42" i="4"/>
  <c r="H42" i="4"/>
  <c r="E42" i="4"/>
  <c r="D42" i="4"/>
  <c r="C42" i="4"/>
  <c r="B42" i="4"/>
  <c r="G40" i="4"/>
  <c r="F40" i="4"/>
  <c r="H40" i="4"/>
  <c r="E40" i="4"/>
  <c r="D40" i="4"/>
  <c r="C40" i="4"/>
  <c r="B40" i="4"/>
  <c r="H62" i="4"/>
  <c r="B57" i="4" a="1"/>
  <c r="B49" i="4" a="1"/>
  <c r="B62" i="4"/>
  <c r="B59" i="4" a="1"/>
  <c r="B51" i="4" a="1"/>
  <c r="B53" i="4" a="1"/>
  <c r="B55" i="4" a="1"/>
  <c r="G38" i="4"/>
  <c r="F38" i="4"/>
  <c r="E38" i="4"/>
  <c r="D38" i="4"/>
  <c r="C38" i="4"/>
  <c r="B38" i="4"/>
  <c r="H38" i="4"/>
  <c r="G36" i="4"/>
  <c r="F36" i="4"/>
  <c r="C36" i="4"/>
  <c r="B36" i="4"/>
  <c r="D36" i="4"/>
  <c r="H36" i="4"/>
  <c r="E36" i="4"/>
  <c r="C44" i="4"/>
  <c r="B44" i="4"/>
  <c r="G34" i="4"/>
  <c r="G33" i="4" s="1"/>
  <c r="F34" i="4"/>
  <c r="F33" i="4" s="1"/>
  <c r="H34" i="4"/>
  <c r="H33" i="4" s="1"/>
  <c r="E34" i="4"/>
  <c r="E33" i="4" s="1"/>
  <c r="B34" i="4"/>
  <c r="B33" i="4" s="1"/>
  <c r="D34" i="4"/>
  <c r="D33" i="4" s="1"/>
  <c r="C34" i="4"/>
  <c r="C33" i="4" s="1"/>
  <c r="C57" i="4" l="1"/>
  <c r="B57" i="4"/>
  <c r="H57" i="4"/>
  <c r="G57" i="4"/>
  <c r="D57" i="4"/>
  <c r="F57" i="4"/>
  <c r="E57" i="4"/>
  <c r="H77" i="4"/>
  <c r="B70" i="4" a="1"/>
  <c r="B77" i="4"/>
  <c r="B72" i="4" a="1"/>
  <c r="B64" i="4" a="1"/>
  <c r="B74" i="4" a="1"/>
  <c r="B66" i="4" a="1"/>
  <c r="B68" i="4" a="1"/>
  <c r="C53" i="4"/>
  <c r="B53" i="4"/>
  <c r="G53" i="4"/>
  <c r="F53" i="4"/>
  <c r="E53" i="4"/>
  <c r="D53" i="4"/>
  <c r="H53" i="4"/>
  <c r="C55" i="4"/>
  <c r="B55" i="4"/>
  <c r="H55" i="4"/>
  <c r="G55" i="4"/>
  <c r="F55" i="4"/>
  <c r="E55" i="4"/>
  <c r="D55" i="4"/>
  <c r="C51" i="4"/>
  <c r="B51" i="4"/>
  <c r="E51" i="4"/>
  <c r="D51" i="4"/>
  <c r="G51" i="4"/>
  <c r="H51" i="4"/>
  <c r="F51" i="4"/>
  <c r="C59" i="4"/>
  <c r="B59" i="4"/>
  <c r="C49" i="4"/>
  <c r="C48" i="4" s="1"/>
  <c r="B49" i="4"/>
  <c r="B48" i="4" s="1"/>
  <c r="H49" i="4"/>
  <c r="H48" i="4" s="1"/>
  <c r="G49" i="4"/>
  <c r="G48" i="4" s="1"/>
  <c r="E49" i="4"/>
  <c r="E48" i="4" s="1"/>
  <c r="D49" i="4"/>
  <c r="D48" i="4" s="1"/>
  <c r="F49" i="4"/>
  <c r="F48" i="4" s="1"/>
  <c r="B85" i="4" l="1" a="1"/>
  <c r="H92" i="4"/>
  <c r="B87" i="4" a="1"/>
  <c r="B79" i="4" a="1"/>
  <c r="B92" i="4"/>
  <c r="B89" i="4" a="1"/>
  <c r="B81" i="4" a="1"/>
  <c r="B83" i="4" a="1"/>
  <c r="G68" i="4"/>
  <c r="F68" i="4"/>
  <c r="H68" i="4"/>
  <c r="E68" i="4"/>
  <c r="D68" i="4"/>
  <c r="C68" i="4"/>
  <c r="B68" i="4"/>
  <c r="G70" i="4"/>
  <c r="F70" i="4"/>
  <c r="H70" i="4"/>
  <c r="E70" i="4"/>
  <c r="D70" i="4"/>
  <c r="C70" i="4"/>
  <c r="B70" i="4"/>
  <c r="C74" i="4"/>
  <c r="B74" i="4"/>
  <c r="G66" i="4"/>
  <c r="F66" i="4"/>
  <c r="E66" i="4"/>
  <c r="D66" i="4"/>
  <c r="C66" i="4"/>
  <c r="B66" i="4"/>
  <c r="H66" i="4"/>
  <c r="G64" i="4"/>
  <c r="G63" i="4" s="1"/>
  <c r="F64" i="4"/>
  <c r="F63" i="4" s="1"/>
  <c r="C64" i="4"/>
  <c r="C63" i="4" s="1"/>
  <c r="B64" i="4"/>
  <c r="B63" i="4" s="1"/>
  <c r="H64" i="4"/>
  <c r="H63" i="4" s="1"/>
  <c r="E64" i="4"/>
  <c r="E63" i="4" s="1"/>
  <c r="D64" i="4"/>
  <c r="D63" i="4" s="1"/>
  <c r="G72" i="4"/>
  <c r="F72" i="4"/>
  <c r="C72" i="4"/>
  <c r="B72" i="4"/>
  <c r="E72" i="4"/>
  <c r="D72" i="4"/>
  <c r="H72" i="4"/>
  <c r="C83" i="4" l="1"/>
  <c r="B83" i="4"/>
  <c r="H83" i="4"/>
  <c r="G83" i="4"/>
  <c r="F83" i="4"/>
  <c r="E83" i="4"/>
  <c r="D83" i="4"/>
  <c r="C81" i="4"/>
  <c r="B81" i="4"/>
  <c r="G81" i="4"/>
  <c r="F81" i="4"/>
  <c r="E81" i="4"/>
  <c r="D81" i="4"/>
  <c r="H81" i="4"/>
  <c r="C89" i="4"/>
  <c r="B89" i="4"/>
  <c r="C79" i="4"/>
  <c r="C78" i="4" s="1"/>
  <c r="B79" i="4"/>
  <c r="B78" i="4" s="1"/>
  <c r="E79" i="4"/>
  <c r="E78" i="4" s="1"/>
  <c r="D79" i="4"/>
  <c r="D78" i="4" s="1"/>
  <c r="H79" i="4"/>
  <c r="H78" i="4" s="1"/>
  <c r="G79" i="4"/>
  <c r="G78" i="4" s="1"/>
  <c r="F79" i="4"/>
  <c r="F78" i="4" s="1"/>
  <c r="C87" i="4"/>
  <c r="B87" i="4"/>
  <c r="E87" i="4"/>
  <c r="D87" i="4"/>
  <c r="H87" i="4"/>
  <c r="G87" i="4"/>
  <c r="F87" i="4"/>
  <c r="B98" i="4" a="1"/>
  <c r="H107" i="4"/>
  <c r="B100" i="4" a="1"/>
  <c r="B107" i="4"/>
  <c r="B102" i="4" a="1"/>
  <c r="B94" i="4" a="1"/>
  <c r="B104" i="4" a="1"/>
  <c r="B96" i="4" a="1"/>
  <c r="C85" i="4"/>
  <c r="B85" i="4"/>
  <c r="H85" i="4"/>
  <c r="G85" i="4"/>
  <c r="D85" i="4"/>
  <c r="F85" i="4"/>
  <c r="E85" i="4"/>
  <c r="G98" i="4" l="1"/>
  <c r="F98" i="4"/>
  <c r="H98" i="4"/>
  <c r="E98" i="4"/>
  <c r="C98" i="4"/>
  <c r="B98" i="4"/>
  <c r="D98" i="4"/>
  <c r="C104" i="4"/>
  <c r="B104" i="4"/>
  <c r="B122" i="4"/>
  <c r="B113" i="4" a="1"/>
  <c r="B115" i="4" a="1"/>
  <c r="B117" i="4" a="1"/>
  <c r="B109" i="4" a="1"/>
  <c r="H122" i="4"/>
  <c r="B119" i="4" a="1"/>
  <c r="B111" i="4" a="1"/>
  <c r="G94" i="4"/>
  <c r="G93" i="4" s="1"/>
  <c r="F94" i="4"/>
  <c r="F93" i="4" s="1"/>
  <c r="E94" i="4"/>
  <c r="E93" i="4" s="1"/>
  <c r="D94" i="4"/>
  <c r="D93" i="4" s="1"/>
  <c r="C94" i="4"/>
  <c r="C93" i="4" s="1"/>
  <c r="B94" i="4"/>
  <c r="B93" i="4" s="1"/>
  <c r="H94" i="4"/>
  <c r="H93" i="4" s="1"/>
  <c r="G96" i="4"/>
  <c r="F96" i="4"/>
  <c r="H96" i="4"/>
  <c r="E96" i="4"/>
  <c r="D96" i="4"/>
  <c r="C96" i="4"/>
  <c r="B96" i="4"/>
  <c r="G102" i="4"/>
  <c r="F102" i="4"/>
  <c r="E102" i="4"/>
  <c r="D102" i="4"/>
  <c r="C102" i="4"/>
  <c r="B102" i="4"/>
  <c r="H102" i="4"/>
  <c r="G100" i="4"/>
  <c r="F100" i="4"/>
  <c r="C100" i="4"/>
  <c r="B100" i="4"/>
  <c r="E100" i="4"/>
  <c r="H100" i="4"/>
  <c r="D100" i="4"/>
  <c r="B134" i="4" l="1" a="1"/>
  <c r="B124" i="4" a="1"/>
  <c r="B130" i="4" a="1"/>
  <c r="H137" i="4"/>
  <c r="B126" i="4" a="1"/>
  <c r="B137" i="4"/>
  <c r="B132" i="4" a="1"/>
  <c r="B128" i="4" a="1"/>
  <c r="C117" i="4"/>
  <c r="B117" i="4"/>
  <c r="G117" i="4"/>
  <c r="F117" i="4"/>
  <c r="E117" i="4"/>
  <c r="D117" i="4"/>
  <c r="H117" i="4"/>
  <c r="C119" i="4"/>
  <c r="B119" i="4"/>
  <c r="C115" i="4"/>
  <c r="B115" i="4"/>
  <c r="E115" i="4"/>
  <c r="D115" i="4"/>
  <c r="G115" i="4"/>
  <c r="H115" i="4"/>
  <c r="F115" i="4"/>
  <c r="C113" i="4"/>
  <c r="B113" i="4"/>
  <c r="H113" i="4"/>
  <c r="G113" i="4"/>
  <c r="F113" i="4"/>
  <c r="E113" i="4"/>
  <c r="D113" i="4"/>
  <c r="C109" i="4"/>
  <c r="C108" i="4" s="1"/>
  <c r="B109" i="4"/>
  <c r="B108" i="4" s="1"/>
  <c r="G109" i="4"/>
  <c r="G108" i="4" s="1"/>
  <c r="F109" i="4"/>
  <c r="F108" i="4" s="1"/>
  <c r="E109" i="4"/>
  <c r="E108" i="4" s="1"/>
  <c r="D109" i="4"/>
  <c r="D108" i="4" s="1"/>
  <c r="H109" i="4"/>
  <c r="H108" i="4" s="1"/>
  <c r="C111" i="4"/>
  <c r="B111" i="4"/>
  <c r="H111" i="4"/>
  <c r="G111" i="4"/>
  <c r="F111" i="4"/>
  <c r="E111" i="4"/>
  <c r="D111" i="4"/>
  <c r="G126" i="4" l="1"/>
  <c r="F126" i="4"/>
  <c r="H126" i="4"/>
  <c r="D126" i="4"/>
  <c r="C126" i="4"/>
  <c r="B126" i="4"/>
  <c r="E126" i="4"/>
  <c r="B149" i="4" a="1"/>
  <c r="B143" i="4" a="1"/>
  <c r="B145" i="4" a="1"/>
  <c r="B147" i="4" a="1"/>
  <c r="B141" i="4" a="1"/>
  <c r="B152" i="4"/>
  <c r="B139" i="4" a="1"/>
  <c r="H152" i="4"/>
  <c r="G132" i="4"/>
  <c r="F132" i="4"/>
  <c r="H132" i="4"/>
  <c r="E132" i="4"/>
  <c r="D132" i="4"/>
  <c r="C132" i="4"/>
  <c r="B132" i="4"/>
  <c r="G130" i="4"/>
  <c r="F130" i="4"/>
  <c r="H130" i="4"/>
  <c r="B130" i="4"/>
  <c r="E130" i="4"/>
  <c r="D130" i="4"/>
  <c r="C130" i="4"/>
  <c r="G128" i="4"/>
  <c r="F128" i="4"/>
  <c r="H128" i="4"/>
  <c r="E128" i="4"/>
  <c r="D128" i="4"/>
  <c r="C128" i="4"/>
  <c r="B128" i="4"/>
  <c r="G124" i="4"/>
  <c r="G123" i="4" s="1"/>
  <c r="F124" i="4"/>
  <c r="F123" i="4" s="1"/>
  <c r="H124" i="4"/>
  <c r="H123" i="4" s="1"/>
  <c r="E124" i="4"/>
  <c r="E123" i="4" s="1"/>
  <c r="C124" i="4"/>
  <c r="C123" i="4" s="1"/>
  <c r="B124" i="4"/>
  <c r="B123" i="4" s="1"/>
  <c r="D124" i="4"/>
  <c r="D123" i="4" s="1"/>
  <c r="B134" i="4"/>
  <c r="C134" i="4"/>
  <c r="H167" i="4" l="1"/>
  <c r="B164" i="4" a="1"/>
  <c r="B167" i="4"/>
  <c r="B160" i="4" a="1"/>
  <c r="B156" i="4" a="1"/>
  <c r="B162" i="4" a="1"/>
  <c r="B158" i="4" a="1"/>
  <c r="B154" i="4" a="1"/>
  <c r="C141" i="4"/>
  <c r="B141" i="4"/>
  <c r="D141" i="4"/>
  <c r="H141" i="4"/>
  <c r="G141" i="4"/>
  <c r="F141" i="4"/>
  <c r="E141" i="4"/>
  <c r="C149" i="4"/>
  <c r="B149" i="4"/>
  <c r="C147" i="4"/>
  <c r="B147" i="4"/>
  <c r="D147" i="4"/>
  <c r="H147" i="4"/>
  <c r="G147" i="4"/>
  <c r="F147" i="4"/>
  <c r="E147" i="4"/>
  <c r="C139" i="4"/>
  <c r="C138" i="4" s="1"/>
  <c r="B139" i="4"/>
  <c r="B138" i="4" s="1"/>
  <c r="D139" i="4"/>
  <c r="D138" i="4" s="1"/>
  <c r="H139" i="4"/>
  <c r="H138" i="4" s="1"/>
  <c r="G139" i="4"/>
  <c r="G138" i="4" s="1"/>
  <c r="F139" i="4"/>
  <c r="F138" i="4" s="1"/>
  <c r="E139" i="4"/>
  <c r="E138" i="4" s="1"/>
  <c r="C145" i="4"/>
  <c r="B145" i="4"/>
  <c r="D145" i="4"/>
  <c r="H145" i="4"/>
  <c r="G145" i="4"/>
  <c r="F145" i="4"/>
  <c r="E145" i="4"/>
  <c r="C143" i="4"/>
  <c r="B143" i="4"/>
  <c r="D143" i="4"/>
  <c r="H143" i="4"/>
  <c r="G143" i="4"/>
  <c r="F143" i="4"/>
  <c r="E143" i="4"/>
  <c r="G162" i="4" l="1"/>
  <c r="F162" i="4"/>
  <c r="E162" i="4"/>
  <c r="H162" i="4"/>
  <c r="D162" i="4"/>
  <c r="C162" i="4"/>
  <c r="B162" i="4"/>
  <c r="G156" i="4"/>
  <c r="F156" i="4"/>
  <c r="E156" i="4"/>
  <c r="H156" i="4"/>
  <c r="D156" i="4"/>
  <c r="C156" i="4"/>
  <c r="B156" i="4"/>
  <c r="G160" i="4"/>
  <c r="F160" i="4"/>
  <c r="E160" i="4"/>
  <c r="H160" i="4"/>
  <c r="D160" i="4"/>
  <c r="C160" i="4"/>
  <c r="B160" i="4"/>
  <c r="G158" i="4"/>
  <c r="F158" i="4"/>
  <c r="E158" i="4"/>
  <c r="H158" i="4"/>
  <c r="D158" i="4"/>
  <c r="C158" i="4"/>
  <c r="B158" i="4"/>
  <c r="C164" i="4"/>
  <c r="B164" i="4"/>
  <c r="G154" i="4"/>
  <c r="G153" i="4" s="1"/>
  <c r="E154" i="4"/>
  <c r="E153" i="4" s="1"/>
  <c r="F154" i="4"/>
  <c r="F153" i="4" s="1"/>
  <c r="H154" i="4"/>
  <c r="H153" i="4" s="1"/>
  <c r="D154" i="4"/>
  <c r="D153" i="4" s="1"/>
  <c r="C154" i="4"/>
  <c r="C153" i="4" s="1"/>
  <c r="B154" i="4"/>
  <c r="B153" i="4" s="1"/>
  <c r="B175" i="4" a="1"/>
  <c r="B173" i="4" a="1"/>
  <c r="B177" i="4" a="1"/>
  <c r="B169" i="4" a="1"/>
  <c r="B179" i="4" a="1"/>
  <c r="B171" i="4" a="1"/>
  <c r="C175" i="4" l="1"/>
  <c r="B175" i="4"/>
  <c r="E175" i="4"/>
  <c r="D175" i="4"/>
  <c r="H175" i="4"/>
  <c r="G175" i="4"/>
  <c r="F175" i="4"/>
  <c r="C173" i="4"/>
  <c r="B173" i="4"/>
  <c r="E173" i="4"/>
  <c r="D173" i="4"/>
  <c r="H173" i="4"/>
  <c r="G173" i="4"/>
  <c r="F173" i="4"/>
  <c r="C171" i="4"/>
  <c r="B171" i="4"/>
  <c r="E171" i="4"/>
  <c r="D171" i="4"/>
  <c r="H171" i="4"/>
  <c r="G171" i="4"/>
  <c r="F171" i="4"/>
  <c r="C177" i="4"/>
  <c r="B177" i="4"/>
  <c r="H177" i="4"/>
  <c r="E177" i="4"/>
  <c r="D177" i="4"/>
  <c r="G177" i="4"/>
  <c r="F177" i="4"/>
  <c r="C179" i="4"/>
  <c r="B179" i="4"/>
  <c r="C169" i="4"/>
  <c r="C168" i="4" s="1"/>
  <c r="B169" i="4"/>
  <c r="B168" i="4" s="1"/>
  <c r="E169" i="4"/>
  <c r="E168" i="4" s="1"/>
  <c r="D169" i="4"/>
  <c r="D168" i="4" s="1"/>
  <c r="H169" i="4"/>
  <c r="H168" i="4" s="1"/>
  <c r="G169" i="4"/>
  <c r="G168" i="4" s="1"/>
  <c r="F169" i="4"/>
  <c r="F168" i="4" s="1"/>
  <c r="B7" i="2" l="1"/>
  <c r="B8" i="2" s="1"/>
  <c r="B9" i="2" s="1"/>
  <c r="B10" i="2" s="1"/>
  <c r="B11" i="2" s="1"/>
  <c r="B12" i="2" s="1"/>
  <c r="B13" i="2" s="1"/>
  <c r="B14" i="2" s="1"/>
  <c r="B15" i="2" s="1"/>
  <c r="B16" i="2" s="1"/>
  <c r="B17" i="2" s="1"/>
  <c r="B18" i="2" s="1"/>
</calcChain>
</file>

<file path=xl/sharedStrings.xml><?xml version="1.0" encoding="utf-8"?>
<sst xmlns="http://schemas.openxmlformats.org/spreadsheetml/2006/main" count="9322" uniqueCount="920">
  <si>
    <t>Description</t>
  </si>
  <si>
    <t>https://physionet.org/content/openox-repo/1.0.0/</t>
  </si>
  <si>
    <t>Link to instructional page</t>
  </si>
  <si>
    <t>Dataset</t>
  </si>
  <si>
    <t>OpenOximetry Repository</t>
  </si>
  <si>
    <t>Data Abstract</t>
  </si>
  <si>
    <t>The OpenOximetry Repository is a structured database designed to store clinical and laboratory pulse oximetry data and allows for consolidation of data sets held by collaborating organizations. Matched or independent readings of oxygen saturations, arterial blood gas samples, high frequency processed and unprocessed waveforms, and other physiologic metadata are supported (e.g. skin color readings).</t>
  </si>
  <si>
    <t>WIMTACH</t>
  </si>
  <si>
    <t>Available</t>
  </si>
  <si>
    <t>Blocked</t>
  </si>
  <si>
    <t>Color Description</t>
  </si>
  <si>
    <t>SATURDAY</t>
  </si>
  <si>
    <t>FRIDAY</t>
  </si>
  <si>
    <t>THURSDAY</t>
  </si>
  <si>
    <t>WEDNESDAY</t>
  </si>
  <si>
    <t>TUESDAY</t>
  </si>
  <si>
    <t>MONDAY</t>
  </si>
  <si>
    <t>SUNDAY</t>
  </si>
  <si>
    <t>TIME</t>
  </si>
  <si>
    <t>60 MIN</t>
  </si>
  <si>
    <t>TIME INTERVAL</t>
  </si>
  <si>
    <t>SCHEDULE START</t>
  </si>
  <si>
    <t xml:space="preserve"> </t>
  </si>
  <si>
    <t>Vinh's Schedule</t>
  </si>
  <si>
    <t>WIMTACH - booked</t>
  </si>
  <si>
    <t>July</t>
  </si>
  <si>
    <t>Notes:</t>
  </si>
  <si>
    <t>Table Name</t>
  </si>
  <si>
    <t>patient</t>
  </si>
  <si>
    <t>encounter</t>
  </si>
  <si>
    <t>pulseoximeter</t>
  </si>
  <si>
    <t>spectrophotometer</t>
  </si>
  <si>
    <t>bloodgas</t>
  </si>
  <si>
    <t>device</t>
  </si>
  <si>
    <t>base waveforms</t>
  </si>
  <si>
    <t>2hz</t>
  </si>
  <si>
    <t>ppg</t>
  </si>
  <si>
    <t>This file contains information from each controlled desaturation “breathe down” encounter. Each row of the encounter table includes information from a single encounter (so examining a single encounter requires looking at only one row of the encounter table; this is not the case for other files). Each encounter corresponds to one participant (i.e. each row has one participant ID). 
Information about which device is used on which finger, finger diameter, and measurements made during the encounter are included in this file. Qualitative skin color measurements are also included here (e.g. Monk scale). Dates in the encounter table are offset into the future by a random offset (set per participant) while attempting to preserve seasonality to de-identify the dataset.This preserves intra-participant chronology while inter-participant chronology is obscured.'</t>
  </si>
  <si>
    <t>This file contains information about individual patients/participants that are taking part in the study. Basic, relatively immutable information is included in this file, with each participant having one row in the participants file. 
Participants are given a unique participant ID so that they can be identified between encounters (i.e. each participant may have many encounters). Additionally, information about the site that is conducting the study is included in this file so that participants can be selected and stratified by site if desired during analysis.</t>
  </si>
  <si>
    <t>This table contains pulse oximeter saturation readings for the different test devices. Each row contains one saturation reading from one pulse oximeter, corresponding to a specific encounter (desaturation session or clinical encounter, identified by encounter_id), and a specific blood gas within that encounter (identified by sample_number).</t>
  </si>
  <si>
    <t>This table contains quantitative skin color data. Each row represents one spectrophotometer measurement at a single anatomic site. Spectrophotometer measurements are typically taken three times at each anatomic site, and repeated at each encounter. They are linked to the encounter via encounter_id, and to the patient via patient_id.</t>
  </si>
  <si>
    <t>The blood gas table contains blood gas measurements and data obtained at the same time as the blood gas. Each row represents the results from a single blood gas sample and clinical data from that time. These samples are linked to pulse oximeter readings and other data during the same encounter via 'sample_number' and 'encounter_id'.</t>
  </si>
  <si>
    <t>The device table contains descriptive data about the pulse oximeters. Each row contains data for one pulse oximeter model and includes a unique device ID number, as well as the make, model, and light transmission mode of the oximeter.</t>
  </si>
  <si>
    <t xml:space="preserve">Reference oximeter readings (2Hz, file suffix _2hz): Continuous data from devices used as known reference oximeters during a encounter are included as csv files. These files contain SpO2, HR, and pulsatility index (PI) recorded at 2Hz. The calculated saturation (ScalcO2) is the instantaneously estimated SaO2 based on ETO2. Blood sample draws are labeled and correspond to the ‘sample’ number in other tables. </t>
  </si>
  <si>
    <t>Raw PPG (86hz, file suffix _ppg): Raw PPG is included for certain encounters, and PPG files are named according to their corresponding encounter. However in this version of the database, they are not time-synchronized to the other waveform data from the same encounter.</t>
  </si>
  <si>
    <t>description</t>
  </si>
  <si>
    <t>base</t>
  </si>
  <si>
    <t>ECG-II</t>
  </si>
  <si>
    <t>100 or 250 Hz</t>
  </si>
  <si>
    <t>Represents the voltage between 2 ECG electrodes on the patient’s skin. Usually the most reliable source of heart rate.</t>
  </si>
  <si>
    <t>ETO2</t>
  </si>
  <si>
    <t>Continuous measure of the partial pressure of oxygen at the mouthpiece in mmHg.</t>
  </si>
  <si>
    <t>ETCO2</t>
  </si>
  <si>
    <t>Continuous measure of the partial pressure of carbon dioxide at the mouthpiece in mmHg.</t>
  </si>
  <si>
    <t>RR</t>
  </si>
  <si>
    <t>Respiratory rate is derived from the ETCO2 wave, assuming that peaks in the CO2 value correspond to the end of the exhalation.</t>
  </si>
  <si>
    <t>ART</t>
  </si>
  <si>
    <t>ART is an invasive measurement of blood pressure taken at the arterial line in mmHg.</t>
  </si>
  <si>
    <t>RED</t>
  </si>
  <si>
    <t>Represents the RED (660nm) light attenuated by each of the colors of light used for pulse oximetry. In this archive the PPG signal is recorded as an 86hz 19-bit integer and scaled so that the light finger returns about 32,000 counts.</t>
  </si>
  <si>
    <t>IR</t>
  </si>
  <si>
    <t>Represents the INFRARED (905nm) light attenuated by each of the colors of light used for pulse oximetry. In this archive the PPG signal is recorded as an 86hz 19-bit integer and scaled so that the light finger returns about 32,000 counts.</t>
  </si>
  <si>
    <t>Sample</t>
  </si>
  <si>
    <t>Denotes when an ABG sample was drawn during the study</t>
  </si>
  <si>
    <t>Timestamp</t>
  </si>
  <si>
    <t>Timestamp corresponding to the time the data was captured</t>
  </si>
  <si>
    <t>End-tidal CO2</t>
  </si>
  <si>
    <t>End-tidal O2</t>
  </si>
  <si>
    <t>ScalcO2</t>
  </si>
  <si>
    <t>Calculated SO2 value (imputed from EtO2)</t>
  </si>
  <si>
    <t>dev60_SpO2</t>
  </si>
  <si>
    <t>SpO2 according to reference machine</t>
  </si>
  <si>
    <t>dev60_HR</t>
  </si>
  <si>
    <t>Heart rate according to reference machine</t>
  </si>
  <si>
    <t>dev60_HI</t>
  </si>
  <si>
    <t>Perfusion Index according to reference machine</t>
  </si>
  <si>
    <t>dev59_SpO2</t>
  </si>
  <si>
    <t>dev59_HR</t>
  </si>
  <si>
    <t>dev59_PI</t>
  </si>
  <si>
    <t>table</t>
  </si>
  <si>
    <t>column name</t>
  </si>
  <si>
    <t>type</t>
  </si>
  <si>
    <t>patient_id</t>
  </si>
  <si>
    <t>char</t>
  </si>
  <si>
    <t>Uniquely generated patient ID (persists between encounters for recurring patients). We suggest hashing the concatenation of site ID + local patient identifier + random generated number so that IDs are not duplicated between collaborators</t>
  </si>
  <si>
    <t>assigned_sex</t>
  </si>
  <si>
    <t>Male/Female</t>
  </si>
  <si>
    <t>race</t>
  </si>
  <si>
    <t>Self-described race:
African-American
Asian
Caucasian
Other/Mutiethnic</t>
  </si>
  <si>
    <t>ethnicity</t>
  </si>
  <si>
    <t>1, Not Hispanic 
2, Hispanic</t>
  </si>
  <si>
    <t>site_id</t>
  </si>
  <si>
    <t>String identifier for the research group contributing the dataset</t>
  </si>
  <si>
    <t>*pmhx_htn</t>
  </si>
  <si>
    <t>bool</t>
  </si>
  <si>
    <t>History of hypertension</t>
  </si>
  <si>
    <t>*pmhx_dm</t>
  </si>
  <si>
    <t>History of diabetes mellitus</t>
  </si>
  <si>
    <t>*pmhx_chd</t>
  </si>
  <si>
    <t>History of congenital heart disease</t>
  </si>
  <si>
    <t>*pmhx_chd_text</t>
  </si>
  <si>
    <t>Congenital heart disease details</t>
  </si>
  <si>
    <t>*pmhx_smoking</t>
  </si>
  <si>
    <t>History of smoking</t>
  </si>
  <si>
    <t>encounter_id</t>
  </si>
  <si>
    <t>Unique identifier for a single controlled desturation session, or clinical encounter (e.g. hospitalization)</t>
  </si>
  <si>
    <t>age_at_encounter</t>
  </si>
  <si>
    <t>int</t>
  </si>
  <si>
    <t>Age at time of data collection, calculated by date of birth - current date</t>
  </si>
  <si>
    <t>encounter_date</t>
  </si>
  <si>
    <t>date</t>
  </si>
  <si>
    <t>The date the encounter took place (YYYY-MM-DD), offset into the future by some random number of days to preserve anonymity. The offset attempts to preserve seasonality, and is consistent for a given patient between encounters (i.e. the encounter date is offset by the same amount in the future for each encounter for a patient who comes in for multiple breathe down encounters)</t>
  </si>
  <si>
    <t>fitzpatrick</t>
  </si>
  <si>
    <t>Perceived Fitzpatrick scale, see Hypoxia lab skin color assessment protocol
Values:
1, Type I
2, Type II
3, Type III
4, Type IV
5, Type V
6, Type VI</t>
  </si>
  <si>
    <t>monk_fingernail</t>
  </si>
  <si>
    <t>monk_dorsal</t>
  </si>
  <si>
    <t>Monk scale measured at dorsal finger, see Hypoxia lab skin color assessment protocol</t>
  </si>
  <si>
    <t>monk_palmar</t>
  </si>
  <si>
    <t>Monk scale measured at palmar finger, see Hypoxia lab skin color assessment protocol</t>
  </si>
  <si>
    <t>monk_upper_arm</t>
  </si>
  <si>
    <t>Monk scale measured at upper arm, see Hypoxia lab skin color assessment protocol</t>
  </si>
  <si>
    <t>monk_forehead</t>
  </si>
  <si>
    <t>Monk scale measured at forehead, see Hypoxia lab skin color assessment protocol</t>
  </si>
  <si>
    <t>finger_l1_device</t>
  </si>
  <si>
    <t>Device present on L1 finger, OpenOximetery unique device identifier</t>
  </si>
  <si>
    <t>finger_l2_device</t>
  </si>
  <si>
    <t>Device present on L2 finger, OpenOximetery unique device identifier</t>
  </si>
  <si>
    <t>finger_l3_device</t>
  </si>
  <si>
    <t>Device present on L3 finger, OpenOximetery unique device identifier</t>
  </si>
  <si>
    <t>finger_l4_device</t>
  </si>
  <si>
    <t>Device present on L4 finger, OpenOximetery unique device identifier</t>
  </si>
  <si>
    <t>finger_l5_device</t>
  </si>
  <si>
    <t>Device present on L5 finger, OpenOximetery unique device identifier</t>
  </si>
  <si>
    <t>finger_r1_device</t>
  </si>
  <si>
    <t>Device present on R1 finger, OpenOximetery unique device identifier</t>
  </si>
  <si>
    <t>finger_r2_device</t>
  </si>
  <si>
    <t>Device present on R2 finger, OpenOximetery unique device identifier</t>
  </si>
  <si>
    <t>finger_r3_device</t>
  </si>
  <si>
    <t>Device present on R3 finger, OpenOximetery unique device identifier</t>
  </si>
  <si>
    <t>finger_r4_device</t>
  </si>
  <si>
    <t>Device present on R4 finger, OpenOximetery unique device identifier</t>
  </si>
  <si>
    <t>finger_r5_device</t>
  </si>
  <si>
    <t>Device present on R5 finger, OpenOximetery unique device identifier</t>
  </si>
  <si>
    <t>finger_l1_diameter</t>
  </si>
  <si>
    <t>Unit: mm</t>
  </si>
  <si>
    <t>finger_l2_diameter</t>
  </si>
  <si>
    <t>finger_l3_diameter</t>
  </si>
  <si>
    <t>finger_l4_diameter</t>
  </si>
  <si>
    <t>finger_l5_diameter</t>
  </si>
  <si>
    <t>finger_r1_diameter</t>
  </si>
  <si>
    <t>finger_r2_diameter</t>
  </si>
  <si>
    <t>finger_r3_diameter</t>
  </si>
  <si>
    <t>finger_r4_diameter</t>
  </si>
  <si>
    <t>finger_r5_diameter</t>
  </si>
  <si>
    <t>warming</t>
  </si>
  <si>
    <t>Values:
1, ABG
2, VBG</t>
  </si>
  <si>
    <t>time</t>
  </si>
  <si>
    <t>Time the sample was drawn</t>
  </si>
  <si>
    <t>*time_resulted</t>
  </si>
  <si>
    <t>Time of the results</t>
  </si>
  <si>
    <t>sample</t>
  </si>
  <si>
    <t>This sample's index in the sequence of ABG draws in a single encounter</t>
  </si>
  <si>
    <t>ph</t>
  </si>
  <si>
    <t>float</t>
  </si>
  <si>
    <t>pH, mmHg</t>
  </si>
  <si>
    <t>pco2</t>
  </si>
  <si>
    <t>CO2, mmHg</t>
  </si>
  <si>
    <t>po2</t>
  </si>
  <si>
    <t>O2, mmHg</t>
  </si>
  <si>
    <t>so2</t>
  </si>
  <si>
    <t>Oxygen saturation, percent</t>
  </si>
  <si>
    <t>cohb</t>
  </si>
  <si>
    <t>Carboxyhemoglobin, percent</t>
  </si>
  <si>
    <t>methb</t>
  </si>
  <si>
    <t>Methemoglobin, percent</t>
  </si>
  <si>
    <t>thb</t>
  </si>
  <si>
    <t>Total hemoglobin, g/dL</t>
  </si>
  <si>
    <t>k</t>
  </si>
  <si>
    <t>Potassium, mmol/L</t>
  </si>
  <si>
    <t>na</t>
  </si>
  <si>
    <t>Sodium, mmol/L</t>
  </si>
  <si>
    <t>ca</t>
  </si>
  <si>
    <t>Calcium, mmol/L</t>
  </si>
  <si>
    <t>cl</t>
  </si>
  <si>
    <t>Chloride, mmol/L</t>
  </si>
  <si>
    <t>glucose</t>
  </si>
  <si>
    <t>Glucose, mmol/L</t>
  </si>
  <si>
    <t>lactate</t>
  </si>
  <si>
    <t>Lactate, mmol/L</t>
  </si>
  <si>
    <t>p50</t>
  </si>
  <si>
    <t>mmHg</t>
  </si>
  <si>
    <t>cbase</t>
  </si>
  <si>
    <t>Base excess, mmol/L</t>
  </si>
  <si>
    <t>*draw_site</t>
  </si>
  <si>
    <t>Planned: Site label for where blood gas was drawn from; picklist TBD</t>
  </si>
  <si>
    <t>*_hr</t>
  </si>
  <si>
    <t>Heart rate</t>
  </si>
  <si>
    <t>*nibp</t>
  </si>
  <si>
    <t>Non-invasive blood pressure</t>
  </si>
  <si>
    <t>*nibp_mean</t>
  </si>
  <si>
    <t>Mean non-invasive blood pressure (NIBP MAP)</t>
  </si>
  <si>
    <t>*abp</t>
  </si>
  <si>
    <t>Arterial blood pressure</t>
  </si>
  <si>
    <t>*abp_mean</t>
  </si>
  <si>
    <t>Mean arterial blood pressure (MAP)</t>
  </si>
  <si>
    <t>group</t>
  </si>
  <si>
    <t>Anatomic site of measurement.</t>
  </si>
  <si>
    <t>melanin_index</t>
  </si>
  <si>
    <t>hb_index</t>
  </si>
  <si>
    <t>hb_so2_index</t>
  </si>
  <si>
    <t>%</t>
  </si>
  <si>
    <t>hue</t>
  </si>
  <si>
    <t>Munsell hue</t>
  </si>
  <si>
    <t>value</t>
  </si>
  <si>
    <t>Munsell value</t>
  </si>
  <si>
    <t>chroma</t>
  </si>
  <si>
    <t>Munsell chroma</t>
  </si>
  <si>
    <t>lab_l</t>
  </si>
  <si>
    <t>L* value</t>
  </si>
  <si>
    <t>lab_a</t>
  </si>
  <si>
    <t>a* value</t>
  </si>
  <si>
    <t>lab_b</t>
  </si>
  <si>
    <t>b* value</t>
  </si>
  <si>
    <t>Wavelength reflectance</t>
  </si>
  <si>
    <t>OpenOximetery unique device identifier for the SpO2 observation</t>
  </si>
  <si>
    <t>probe_location</t>
  </si>
  <si>
    <t>1, L1 
2, L2 
3, L3 
4, L4 
5, L5 
6, R1 
7, R2 
8, R3 
9, R4 
10, R5</t>
  </si>
  <si>
    <t>sample_number</t>
  </si>
  <si>
    <t>saturation</t>
  </si>
  <si>
    <t>SpO2 reading at the time of the sample</t>
  </si>
  <si>
    <t>pi</t>
  </si>
  <si>
    <t>The perfusion measurement as reported by the device, typically 'perfusion index'.</t>
  </si>
  <si>
    <t>device_number</t>
  </si>
  <si>
    <t>OpenOx Device ID number</t>
  </si>
  <si>
    <t>*device_manufacturer</t>
  </si>
  <si>
    <t>Manufacturer</t>
  </si>
  <si>
    <t>*device_model</t>
  </si>
  <si>
    <t>Oximeter Model</t>
  </si>
  <si>
    <t>*device_model_version</t>
  </si>
  <si>
    <t>Version number of the model</t>
  </si>
  <si>
    <t>*device_brand</t>
  </si>
  <si>
    <t>Brand</t>
  </si>
  <si>
    <t>device_type</t>
  </si>
  <si>
    <t>1, Handheld
2, Fingertip
3, Tabletop</t>
  </si>
  <si>
    <t>device_light_type</t>
  </si>
  <si>
    <t>1, Reflectance 
2, Transmittance</t>
  </si>
  <si>
    <t>*probe_type</t>
  </si>
  <si>
    <t>Planned: type of probe (finger/ear etc)</t>
  </si>
  <si>
    <t>*probe_manufacturer</t>
  </si>
  <si>
    <t>Probe manufacturer</t>
  </si>
  <si>
    <t>*probe_model</t>
  </si>
  <si>
    <t>Model number of the probe</t>
  </si>
  <si>
    <t>*probe_version</t>
  </si>
  <si>
    <t>Version number of the probe</t>
  </si>
  <si>
    <t>*device_software_ver</t>
  </si>
  <si>
    <t>Planned: other metadata (algorithm used, software version)</t>
  </si>
  <si>
    <t>*device_firmare_ver</t>
  </si>
  <si>
    <t>Firmware version of device</t>
  </si>
  <si>
    <t>*device_purchase_year</t>
  </si>
  <si>
    <t>Device purchase year</t>
  </si>
  <si>
    <t>*probe_purchase_year</t>
  </si>
  <si>
    <t>Probe purchase year</t>
  </si>
  <si>
    <t>Y</t>
  </si>
  <si>
    <t>Check</t>
  </si>
  <si>
    <t>Vinh's note</t>
  </si>
  <si>
    <t>a few null values</t>
  </si>
  <si>
    <t xml:space="preserve">a lot of different ambigous data: 1, 2, 3, 4, etc. </t>
  </si>
  <si>
    <t>ok, unique group</t>
  </si>
  <si>
    <t>Vinh's suggested action</t>
  </si>
  <si>
    <t>-</t>
  </si>
  <si>
    <t>remove column</t>
  </si>
  <si>
    <t>remove column or find out what is the meaning of those numbers</t>
  </si>
  <si>
    <t>missing</t>
  </si>
  <si>
    <t>clarify this issue further with data provider</t>
  </si>
  <si>
    <t>unrealistic date: 2178, 2173, etc.</t>
  </si>
  <si>
    <t>remove rows/data imputation</t>
  </si>
  <si>
    <t>40% null values</t>
  </si>
  <si>
    <t>remove column?</t>
  </si>
  <si>
    <t>remove column or convert to season?</t>
  </si>
  <si>
    <t>“To get pulse oximetry that works for everyone, we’re going to need to think very deeply about skin tone.”
ELLIS MONK, HARVARD ASSOCIATE PROFESSOR OF SOCIOLOGY</t>
  </si>
  <si>
    <r>
      <rPr>
        <b/>
        <u/>
        <sz val="11"/>
        <color theme="1"/>
        <rFont val="Calibri"/>
        <family val="2"/>
        <scheme val="minor"/>
      </rPr>
      <t>The fifth vital signs:</t>
    </r>
    <r>
      <rPr>
        <sz val="11"/>
        <color theme="1"/>
        <rFont val="Calibri"/>
        <family val="2"/>
        <scheme val="minor"/>
      </rPr>
      <t xml:space="preserve">
(1) Body temperature
(2) Pulse rate
(3) Respiration rate
(4) Blood pressure
(5) Blood oxygen level</t>
    </r>
  </si>
  <si>
    <t>https://hypoxialab.com/sponsored-research/</t>
  </si>
  <si>
    <t>https://www.youtube.com/watch?v=MHPgamGQmDY</t>
  </si>
  <si>
    <r>
      <rPr>
        <b/>
        <u/>
        <sz val="11"/>
        <color theme="1"/>
        <rFont val="Calibri"/>
        <family val="2"/>
        <scheme val="minor"/>
      </rPr>
      <t xml:space="preserve">Pulse oximeters work by 
</t>
    </r>
    <r>
      <rPr>
        <b/>
        <sz val="11"/>
        <color theme="1"/>
        <rFont val="Calibri"/>
        <family val="2"/>
        <scheme val="minor"/>
      </rPr>
      <t>shining</t>
    </r>
    <r>
      <rPr>
        <b/>
        <u/>
        <sz val="11"/>
        <color theme="1"/>
        <rFont val="Calibri"/>
        <family val="2"/>
        <scheme val="minor"/>
      </rPr>
      <t xml:space="preserve"> </t>
    </r>
    <r>
      <rPr>
        <b/>
        <sz val="11"/>
        <color theme="1"/>
        <rFont val="Calibri"/>
        <family val="2"/>
        <scheme val="minor"/>
      </rPr>
      <t>two types of lights:</t>
    </r>
    <r>
      <rPr>
        <sz val="11"/>
        <color theme="1"/>
        <rFont val="Calibri"/>
        <family val="2"/>
        <scheme val="minor"/>
      </rPr>
      <t xml:space="preserve">
</t>
    </r>
    <r>
      <rPr>
        <sz val="11"/>
        <color rgb="FFFF0000"/>
        <rFont val="Calibri"/>
        <family val="2"/>
        <scheme val="minor"/>
      </rPr>
      <t xml:space="preserve">(1) infrared
(2) red
</t>
    </r>
    <r>
      <rPr>
        <b/>
        <sz val="11"/>
        <color theme="1"/>
        <rFont val="Calibri"/>
        <family val="2"/>
        <scheme val="minor"/>
      </rPr>
      <t xml:space="preserve">through your fingers </t>
    </r>
    <r>
      <rPr>
        <sz val="11"/>
        <color theme="1"/>
        <rFont val="Calibri"/>
        <family val="2"/>
        <scheme val="minor"/>
      </rPr>
      <t xml:space="preserve">
and</t>
    </r>
    <r>
      <rPr>
        <b/>
        <sz val="11"/>
        <color theme="1"/>
        <rFont val="Calibri"/>
        <family val="2"/>
        <scheme val="minor"/>
      </rPr>
      <t xml:space="preserve"> measure how much of both types of light are absorbed</t>
    </r>
  </si>
  <si>
    <r>
      <rPr>
        <b/>
        <u/>
        <sz val="11"/>
        <color theme="1"/>
        <rFont val="Calibri"/>
        <family val="2"/>
        <scheme val="minor"/>
      </rPr>
      <t>Factors can impact the accuracy:</t>
    </r>
    <r>
      <rPr>
        <sz val="11"/>
        <color theme="1"/>
        <rFont val="Calibri"/>
        <family val="2"/>
        <scheme val="minor"/>
      </rPr>
      <t xml:space="preserve">
(1) moving hands
(2) fingers are cold
(3) anemia
(4) poor circulation
(5) wearing nail polish
(6) melanin in the skin ***
</t>
    </r>
    <r>
      <rPr>
        <b/>
        <sz val="11"/>
        <color theme="1"/>
        <rFont val="Calibri"/>
        <family val="2"/>
        <scheme val="minor"/>
      </rPr>
      <t>--&gt; poor performance of the device on darker skin tone.</t>
    </r>
  </si>
  <si>
    <t>https://www.statnews.com/2022/12/05/unbiased-pulse-oximeters-researchers-need-better-way-to-measure-skin-tone/#:~:text=Monk's%20scale%20has%2010%20shades,represent%20medium%20and%20darker%20shades</t>
  </si>
  <si>
    <t xml:space="preserve">https://www.youtube.com/watch?v=bVYOWuJlgEs </t>
  </si>
  <si>
    <t>SpO2 -&gt; Saturation of Peripheral Oxygen
-&gt; how saturated Hgb is with oxygen</t>
  </si>
  <si>
    <r>
      <rPr>
        <b/>
        <u/>
        <sz val="11"/>
        <color theme="1"/>
        <rFont val="Calibri"/>
        <family val="2"/>
        <scheme val="minor"/>
      </rPr>
      <t>Pulse Oximeter - Monitoring System Components:</t>
    </r>
    <r>
      <rPr>
        <sz val="11"/>
        <color theme="1"/>
        <rFont val="Calibri"/>
        <family val="2"/>
        <scheme val="minor"/>
      </rPr>
      <t xml:space="preserve">
</t>
    </r>
    <r>
      <rPr>
        <b/>
        <sz val="11"/>
        <color theme="1"/>
        <rFont val="Calibri"/>
        <family val="2"/>
        <scheme val="minor"/>
      </rPr>
      <t>(1) Biological variables:</t>
    </r>
    <r>
      <rPr>
        <sz val="11"/>
        <color theme="1"/>
        <rFont val="Calibri"/>
        <family val="2"/>
        <scheme val="minor"/>
      </rPr>
      <t xml:space="preserve"> oxygenated Haemoglobin and Deoxygenated Haemoglobin -&gt; different light absorption depending on light wave lengths.
</t>
    </r>
    <r>
      <rPr>
        <b/>
        <sz val="11"/>
        <color theme="1"/>
        <rFont val="Calibri"/>
        <family val="2"/>
        <scheme val="minor"/>
      </rPr>
      <t xml:space="preserve">(2) Sensor: </t>
    </r>
    <r>
      <rPr>
        <sz val="11"/>
        <color theme="1"/>
        <rFont val="Calibri"/>
        <family val="2"/>
        <scheme val="minor"/>
      </rPr>
      <t xml:space="preserve">consists of a pair of light-emitting diodes -&gt; 
- monochromatic red light: 660 nanometers
- monochromatic infrared light: 940 nanometers (cannot see)
--&gt; it's because oxygenated Hgb and deoxygenated Hgb have very different absorbative properties -&gt; calculate the proportion of each type that is present. -&gt; photodiode -&gt; electrical signal.
</t>
    </r>
    <r>
      <rPr>
        <b/>
        <sz val="11"/>
        <color theme="1"/>
        <rFont val="Calibri"/>
        <family val="2"/>
        <scheme val="minor"/>
      </rPr>
      <t>(3) Integrator
- absorption + time -&gt; AC/DC for 660 and 940 nm -&gt; R values -&gt; SpO2</t>
    </r>
    <r>
      <rPr>
        <sz val="11"/>
        <color theme="1"/>
        <rFont val="Calibri"/>
        <family val="2"/>
        <scheme val="minor"/>
      </rPr>
      <t xml:space="preserve">
</t>
    </r>
    <r>
      <rPr>
        <b/>
        <sz val="11"/>
        <color theme="1"/>
        <rFont val="Calibri"/>
        <family val="2"/>
        <scheme val="minor"/>
      </rPr>
      <t>(4) Output</t>
    </r>
  </si>
  <si>
    <t>The light used in the devices to detect oxygenated blood can be blocked by melanin in the skin.</t>
  </si>
  <si>
    <r>
      <rPr>
        <b/>
        <i/>
        <sz val="11"/>
        <color theme="1"/>
        <rFont val="Calibri"/>
        <family val="2"/>
        <scheme val="minor"/>
      </rPr>
      <t>And race has long been a proxy for skin tone in research studies because it’s something that’s recorded in both medical and census records, while skin tone is not.</t>
    </r>
    <r>
      <rPr>
        <sz val="11"/>
        <color theme="1"/>
        <rFont val="Calibri"/>
        <family val="2"/>
        <scheme val="minor"/>
      </rPr>
      <t xml:space="preserve"> The medical studies that have come out highlighting that the devices missed dangerously low oxygen levels in patients with darker skin used race as well.</t>
    </r>
  </si>
  <si>
    <r>
      <t xml:space="preserve">
</t>
    </r>
    <r>
      <rPr>
        <b/>
        <i/>
        <u/>
        <sz val="11"/>
        <color theme="1"/>
        <rFont val="Calibri"/>
        <family val="2"/>
        <scheme val="minor"/>
      </rPr>
      <t>But the two are very different</t>
    </r>
    <r>
      <rPr>
        <sz val="11"/>
        <color theme="1"/>
        <rFont val="Calibri"/>
        <family val="2"/>
        <scheme val="minor"/>
      </rPr>
      <t>. People who are Black can have a huge variety of skin tones, ranging from very dark to very light. And some people who are Asian, Hispanic, or Indigenous have darker skin than people who are Black.</t>
    </r>
  </si>
  <si>
    <t>Monk scale measured at fingernail, see Hypoxia lab skin color assessment protocol
Values:
A
B
C
D
E
F
G
H
I</t>
  </si>
  <si>
    <t>Non-invasive arterial blood pressure measurement and SpO2 estimation using PPG signal: a deep learning framework | BMC Medical Informatics and Decision Making | Full Text (biomedcentral.com)</t>
  </si>
  <si>
    <t>Key aspect</t>
  </si>
  <si>
    <t>Problem</t>
  </si>
  <si>
    <t>Objective</t>
  </si>
  <si>
    <t>Device</t>
  </si>
  <si>
    <t xml:space="preserve">PhysioNet - Openoximetry Respiratory (version 1.0.0)
Link: https://physionet.org/content/openox-repo/1.0.0/ </t>
  </si>
  <si>
    <t>Openoximetry dataset</t>
  </si>
  <si>
    <t>Vital Tracer</t>
  </si>
  <si>
    <t>Measured area</t>
  </si>
  <si>
    <t>Feature</t>
  </si>
  <si>
    <t>File</t>
  </si>
  <si>
    <t>VT-Watch, VT-Patch</t>
  </si>
  <si>
    <t>Wrist, ?</t>
  </si>
  <si>
    <t>Skintone scale</t>
  </si>
  <si>
    <t>Skintone measured at</t>
  </si>
  <si>
    <t>fingernail, dorsal, palmar, forehead, upper arm</t>
  </si>
  <si>
    <t>Wave length 
@ spectrophotometer</t>
  </si>
  <si>
    <t>Forehead (E)</t>
  </si>
  <si>
    <t>Inner Upper Arm (D)</t>
  </si>
  <si>
    <t>Palmar (C)</t>
  </si>
  <si>
    <t>Dorsal (B)</t>
  </si>
  <si>
    <t>Fingernail (A)</t>
  </si>
  <si>
    <t>Cheek (I)</t>
  </si>
  <si>
    <t>Back Earlobe (F)</t>
  </si>
  <si>
    <t>Nare (H)</t>
  </si>
  <si>
    <t>Front Earlobe (E)</t>
  </si>
  <si>
    <t>Calf</t>
  </si>
  <si>
    <t>calf</t>
  </si>
  <si>
    <t>Row Labels</t>
  </si>
  <si>
    <t>(blank)</t>
  </si>
  <si>
    <t>Grand Total</t>
  </si>
  <si>
    <t>Count of group</t>
  </si>
  <si>
    <t>fingernail, dorsal, palmar, forehead, upper arm, etc.</t>
  </si>
  <si>
    <t>400nm -&gt; 700nm</t>
  </si>
  <si>
    <t>is it the same or different wave lengths?</t>
  </si>
  <si>
    <t>Baseline Comparison</t>
  </si>
  <si>
    <t>Monk scale (10 levels: A,B, C, … I, J)</t>
  </si>
  <si>
    <r>
      <t xml:space="preserve">Pulse oximetric device measure light absoprtion to </t>
    </r>
    <r>
      <rPr>
        <b/>
        <u/>
        <sz val="11"/>
        <color theme="1"/>
        <rFont val="Calibri"/>
        <family val="2"/>
        <scheme val="minor"/>
      </rPr>
      <t>estimate</t>
    </r>
    <r>
      <rPr>
        <sz val="11"/>
        <color theme="5" tint="-0.249977111117893"/>
        <rFont val="Calibri"/>
        <family val="2"/>
        <scheme val="minor"/>
      </rPr>
      <t xml:space="preserve"> </t>
    </r>
    <r>
      <rPr>
        <b/>
        <sz val="11"/>
        <color theme="5" tint="-0.249977111117893"/>
        <rFont val="Calibri"/>
        <family val="2"/>
        <scheme val="minor"/>
      </rPr>
      <t>Pulse SpO2</t>
    </r>
    <r>
      <rPr>
        <sz val="11"/>
        <color theme="1"/>
        <rFont val="Calibri"/>
        <family val="2"/>
        <scheme val="minor"/>
      </rPr>
      <t xml:space="preserve">. However, there are </t>
    </r>
    <r>
      <rPr>
        <b/>
        <u/>
        <sz val="11"/>
        <color theme="1"/>
        <rFont val="Calibri"/>
        <family val="2"/>
        <scheme val="minor"/>
      </rPr>
      <t>a number of factors impact the accuracy</t>
    </r>
    <r>
      <rPr>
        <sz val="11"/>
        <color theme="1"/>
        <rFont val="Calibri"/>
        <family val="2"/>
        <scheme val="minor"/>
      </rPr>
      <t xml:space="preserve"> of the device's estimation:
(1) moving 
(2) temperature
(3) anemia
</t>
    </r>
    <r>
      <rPr>
        <b/>
        <i/>
        <sz val="11"/>
        <color theme="7" tint="-0.249977111117893"/>
        <rFont val="Calibri"/>
        <family val="2"/>
        <scheme val="minor"/>
      </rPr>
      <t>(4) poor circulation</t>
    </r>
    <r>
      <rPr>
        <sz val="11"/>
        <color theme="7" tint="-0.249977111117893"/>
        <rFont val="Calibri"/>
        <family val="2"/>
        <scheme val="minor"/>
      </rPr>
      <t xml:space="preserve">
</t>
    </r>
    <r>
      <rPr>
        <sz val="11"/>
        <color theme="1"/>
        <rFont val="Calibri"/>
        <family val="2"/>
        <scheme val="minor"/>
      </rPr>
      <t xml:space="preserve">(5) device type
(6) measured area
(7) device fitness (size)
</t>
    </r>
    <r>
      <rPr>
        <b/>
        <i/>
        <sz val="11"/>
        <color theme="5" tint="-0.249977111117893"/>
        <rFont val="Calibri"/>
        <family val="2"/>
        <scheme val="minor"/>
      </rPr>
      <t>(8) skin tone</t>
    </r>
  </si>
  <si>
    <t>Light type measured</t>
  </si>
  <si>
    <t>~98% Transmittance, ~ 2% Reflectance</t>
  </si>
  <si>
    <t>Reflectance?</t>
  </si>
  <si>
    <t>1. Project Overview</t>
  </si>
  <si>
    <t>2. Problem Statement</t>
  </si>
  <si>
    <t>3. Approach</t>
  </si>
  <si>
    <t>Quick Overview</t>
  </si>
  <si>
    <t>https://skintone.google/get-started</t>
  </si>
  <si>
    <t xml:space="preserve">https://openoximetry.org/skin-color-quantification/ </t>
  </si>
  <si>
    <t>devices</t>
  </si>
  <si>
    <t>light_type</t>
  </si>
  <si>
    <t>PK/FK</t>
  </si>
  <si>
    <t>encounter_id
patient_id</t>
  </si>
  <si>
    <t>use wave length to find skin-tone</t>
  </si>
  <si>
    <t>Reflectance spectrophotometry is a method used to measure the reflectance of light from the skin at various wavelengths. While it does indeed depend on factors like blood oxygenation, pulse, and other physiological variables, it can be carefully controlled and calibrated to measure skin color accurately.</t>
  </si>
  <si>
    <t>Possible Data for ML model to estimate delta SpO2 for Pulse SpO2 enhancement</t>
  </si>
  <si>
    <t>encounter_id
sample_number</t>
  </si>
  <si>
    <t>patient_id
encounter_id</t>
  </si>
  <si>
    <t>wave lenghth (km400-&gt;km700)</t>
  </si>
  <si>
    <t>blood gas</t>
  </si>
  <si>
    <t>patient_id
encounter_id
sample_number</t>
  </si>
  <si>
    <r>
      <t xml:space="preserve">To enhance the SpO2 estimation, it is essential to find an </t>
    </r>
    <r>
      <rPr>
        <b/>
        <u/>
        <sz val="11"/>
        <color theme="4" tint="-0.249977111117893"/>
        <rFont val="Calibri"/>
        <family val="2"/>
        <scheme val="minor"/>
      </rPr>
      <t>approximate delta SpO2</t>
    </r>
    <r>
      <rPr>
        <sz val="11"/>
        <color theme="4" tint="-0.249977111117893"/>
        <rFont val="Calibri"/>
        <family val="2"/>
        <scheme val="minor"/>
      </rPr>
      <t xml:space="preserve"> </t>
    </r>
    <r>
      <rPr>
        <sz val="11"/>
        <color theme="1"/>
        <rFont val="Calibri"/>
        <family val="2"/>
        <scheme val="minor"/>
      </rPr>
      <t xml:space="preserve">between the estimation vs the gold standard "SpO2" from the blood gas sample based on several </t>
    </r>
    <r>
      <rPr>
        <b/>
        <u/>
        <sz val="11"/>
        <color theme="7" tint="-0.249977111117893"/>
        <rFont val="Calibri"/>
        <family val="2"/>
        <scheme val="minor"/>
      </rPr>
      <t>important</t>
    </r>
    <r>
      <rPr>
        <sz val="11"/>
        <color theme="1"/>
        <rFont val="Calibri"/>
        <family val="2"/>
        <scheme val="minor"/>
      </rPr>
      <t xml:space="preserve"> and </t>
    </r>
    <r>
      <rPr>
        <b/>
        <u/>
        <sz val="11"/>
        <color rgb="FFFF0000"/>
        <rFont val="Calibri"/>
        <family val="2"/>
        <scheme val="minor"/>
      </rPr>
      <t>collectable</t>
    </r>
    <r>
      <rPr>
        <sz val="11"/>
        <color theme="1"/>
        <rFont val="Calibri"/>
        <family val="2"/>
        <scheme val="minor"/>
      </rPr>
      <t xml:space="preserve"> </t>
    </r>
    <r>
      <rPr>
        <b/>
        <u/>
        <sz val="11"/>
        <color theme="9" tint="-0.249977111117893"/>
        <rFont val="Calibri"/>
        <family val="2"/>
        <scheme val="minor"/>
      </rPr>
      <t>features</t>
    </r>
    <r>
      <rPr>
        <sz val="11"/>
        <color theme="1"/>
        <rFont val="Calibri"/>
        <family val="2"/>
        <scheme val="minor"/>
      </rPr>
      <t xml:space="preserve">.
After identifying the features, they are then used to train </t>
    </r>
    <r>
      <rPr>
        <b/>
        <u/>
        <sz val="11"/>
        <color theme="4" tint="-0.249977111117893"/>
        <rFont val="Calibri"/>
        <family val="2"/>
        <scheme val="minor"/>
      </rPr>
      <t xml:space="preserve">a regression ML model </t>
    </r>
    <r>
      <rPr>
        <sz val="11"/>
        <color theme="1"/>
        <rFont val="Calibri"/>
        <family val="2"/>
        <scheme val="minor"/>
      </rPr>
      <t xml:space="preserve">to predict the good amount of delta to adjust for each set of feature combination.
</t>
    </r>
    <r>
      <rPr>
        <b/>
        <u/>
        <sz val="11"/>
        <color theme="9" tint="-0.249977111117893"/>
        <rFont val="Calibri"/>
        <family val="2"/>
        <scheme val="minor"/>
      </rPr>
      <t xml:space="preserve">Suggested Features that are </t>
    </r>
    <r>
      <rPr>
        <b/>
        <u/>
        <sz val="11"/>
        <color theme="7" tint="-0.249977111117893"/>
        <rFont val="Calibri"/>
        <family val="2"/>
        <scheme val="minor"/>
      </rPr>
      <t>important</t>
    </r>
    <r>
      <rPr>
        <b/>
        <u/>
        <sz val="11"/>
        <color theme="9" tint="-0.249977111117893"/>
        <rFont val="Calibri"/>
        <family val="2"/>
        <scheme val="minor"/>
      </rPr>
      <t xml:space="preserve"> and </t>
    </r>
    <r>
      <rPr>
        <b/>
        <u/>
        <sz val="11"/>
        <color rgb="FFFF0000"/>
        <rFont val="Calibri"/>
        <family val="2"/>
        <scheme val="minor"/>
      </rPr>
      <t>collectable</t>
    </r>
    <r>
      <rPr>
        <b/>
        <u/>
        <sz val="11"/>
        <color theme="9" tint="-0.249977111117893"/>
        <rFont val="Calibri"/>
        <family val="2"/>
        <scheme val="minor"/>
      </rPr>
      <t>:</t>
    </r>
    <r>
      <rPr>
        <sz val="11"/>
        <color theme="1"/>
        <rFont val="Calibri"/>
        <family val="2"/>
        <scheme val="minor"/>
      </rPr>
      <t xml:space="preserve"> age, gender, skin tone, etc. (see the below table for possible data)
</t>
    </r>
    <r>
      <rPr>
        <b/>
        <u/>
        <sz val="11"/>
        <color theme="9" tint="-0.249977111117893"/>
        <rFont val="Calibri"/>
        <family val="2"/>
        <scheme val="minor"/>
      </rPr>
      <t>Suggested Models:</t>
    </r>
    <r>
      <rPr>
        <sz val="11"/>
        <color theme="1"/>
        <rFont val="Calibri"/>
        <family val="2"/>
        <scheme val="minor"/>
      </rPr>
      <t xml:space="preserve"> Linear Regression, FeedForwardNetwork, RandomForestRegressor</t>
    </r>
  </si>
  <si>
    <r>
      <t xml:space="preserve">This project focuses on leveraging the Openoximetry Respiratory dataset from PhysioNet to </t>
    </r>
    <r>
      <rPr>
        <b/>
        <u/>
        <sz val="11"/>
        <color theme="4" tint="-0.249977111117893"/>
        <rFont val="Calibri"/>
        <family val="2"/>
        <scheme val="minor"/>
      </rPr>
      <t>develop a machine learning (ML) model</t>
    </r>
    <r>
      <rPr>
        <sz val="11"/>
        <color theme="1"/>
        <rFont val="Calibri"/>
        <family val="2"/>
        <scheme val="minor"/>
      </rPr>
      <t xml:space="preserve"> aimed at </t>
    </r>
    <r>
      <rPr>
        <b/>
        <u/>
        <sz val="11"/>
        <color theme="4" tint="-0.249977111117893"/>
        <rFont val="Calibri"/>
        <family val="2"/>
        <scheme val="minor"/>
      </rPr>
      <t>improving the accuracy of Pulse SpO2 estimation</t>
    </r>
    <r>
      <rPr>
        <sz val="11"/>
        <color theme="1"/>
        <rFont val="Calibri"/>
        <family val="2"/>
        <scheme val="minor"/>
      </rPr>
      <t xml:space="preserve"> for Vital Tracer's devices.</t>
    </r>
  </si>
  <si>
    <r>
      <t>Accurate estimation of Pulse SpO2 is critical for monitoring respiratory and cardiovascular health. 
Current methods and devices may</t>
    </r>
    <r>
      <rPr>
        <b/>
        <sz val="11"/>
        <color theme="1"/>
        <rFont val="Calibri"/>
        <family val="2"/>
        <scheme val="minor"/>
      </rPr>
      <t xml:space="preserve"> </t>
    </r>
    <r>
      <rPr>
        <b/>
        <u/>
        <sz val="11"/>
        <color theme="5" tint="-0.249977111117893"/>
        <rFont val="Calibri"/>
        <family val="2"/>
        <scheme val="minor"/>
      </rPr>
      <t>suffer from inaccuracies</t>
    </r>
    <r>
      <rPr>
        <sz val="11"/>
        <color theme="1"/>
        <rFont val="Calibri"/>
        <family val="2"/>
        <scheme val="minor"/>
      </rPr>
      <t xml:space="preserve"> due to various factors such as motion artifacts, skin tone variations, anemia, device, etc.
These inaccuracies can lead to unreliable health monitoring and potentially adverse health outcomes.</t>
    </r>
  </si>
  <si>
    <t>Project Summary</t>
  </si>
  <si>
    <t>meeting with Prof Viji</t>
  </si>
  <si>
    <t>WT - Prof Viji - present findings @ 12:30pm</t>
  </si>
  <si>
    <r>
      <t xml:space="preserve">-&gt; </t>
    </r>
    <r>
      <rPr>
        <b/>
        <u/>
        <sz val="11"/>
        <color theme="1" tint="0.34998626667073579"/>
        <rFont val="Calibri"/>
        <family val="2"/>
        <scheme val="minor"/>
      </rPr>
      <t>original Objective:</t>
    </r>
    <r>
      <rPr>
        <sz val="11"/>
        <color theme="1"/>
        <rFont val="Calibri"/>
        <family val="2"/>
        <scheme val="minor"/>
      </rPr>
      <t xml:space="preserve"> improve SpO2 estimation from Vital Tracer's device 
-&gt; </t>
    </r>
    <r>
      <rPr>
        <b/>
        <u/>
        <sz val="11"/>
        <color theme="9" tint="-0.499984740745262"/>
        <rFont val="Calibri"/>
        <family val="2"/>
        <scheme val="minor"/>
      </rPr>
      <t>paraphrased Objective</t>
    </r>
    <r>
      <rPr>
        <sz val="11"/>
        <color theme="9" tint="-0.499984740745262"/>
        <rFont val="Calibri"/>
        <family val="2"/>
        <scheme val="minor"/>
      </rPr>
      <t>:</t>
    </r>
    <r>
      <rPr>
        <sz val="11"/>
        <color theme="1"/>
        <rFont val="Calibri"/>
        <family val="2"/>
        <scheme val="minor"/>
      </rPr>
      <t xml:space="preserve"> </t>
    </r>
    <r>
      <rPr>
        <b/>
        <i/>
        <sz val="11"/>
        <color theme="5" tint="-0.249977111117893"/>
        <rFont val="Calibri"/>
        <family val="2"/>
        <scheme val="minor"/>
      </rPr>
      <t>find delta (SpO2) to adjust the estimation based on some provided features: skin tone, probe location, device type, etc.</t>
    </r>
    <r>
      <rPr>
        <sz val="11"/>
        <color theme="1"/>
        <rFont val="Calibri"/>
        <family val="2"/>
        <scheme val="minor"/>
      </rPr>
      <t xml:space="preserve"> </t>
    </r>
    <r>
      <rPr>
        <i/>
        <sz val="11"/>
        <color theme="1"/>
        <rFont val="Calibri"/>
        <family val="2"/>
        <scheme val="minor"/>
      </rPr>
      <t>(the features will be defined/selected later)</t>
    </r>
  </si>
  <si>
    <t>Data Source</t>
  </si>
  <si>
    <t>how to identify the scale?</t>
  </si>
  <si>
    <t>Column1</t>
  </si>
  <si>
    <t>Calibration curve from SaO2
Labl: SaO2</t>
  </si>
  <si>
    <t>external team meeting</t>
  </si>
  <si>
    <t>Patient</t>
  </si>
  <si>
    <t>Spectrophotometer</t>
  </si>
  <si>
    <t>km400</t>
  </si>
  <si>
    <t>km410</t>
  </si>
  <si>
    <t>km420</t>
  </si>
  <si>
    <t>km430</t>
  </si>
  <si>
    <t>km440</t>
  </si>
  <si>
    <t>km450</t>
  </si>
  <si>
    <t>km460</t>
  </si>
  <si>
    <t>km470</t>
  </si>
  <si>
    <t>km480</t>
  </si>
  <si>
    <t>km490</t>
  </si>
  <si>
    <t>km500</t>
  </si>
  <si>
    <t>km510</t>
  </si>
  <si>
    <t>km520</t>
  </si>
  <si>
    <t>km530</t>
  </si>
  <si>
    <t>km540</t>
  </si>
  <si>
    <t>km550</t>
  </si>
  <si>
    <t>km560</t>
  </si>
  <si>
    <t>km570</t>
  </si>
  <si>
    <t>km580</t>
  </si>
  <si>
    <t>km590</t>
  </si>
  <si>
    <t>km600</t>
  </si>
  <si>
    <t>km610</t>
  </si>
  <si>
    <t>km620</t>
  </si>
  <si>
    <t>km630</t>
  </si>
  <si>
    <t>km640</t>
  </si>
  <si>
    <t>km650</t>
  </si>
  <si>
    <t>km660</t>
  </si>
  <si>
    <t>km670</t>
  </si>
  <si>
    <t>km680</t>
  </si>
  <si>
    <t>km690</t>
  </si>
  <si>
    <t>km700</t>
  </si>
  <si>
    <t>Encounter</t>
  </si>
  <si>
    <t>Blood gas</t>
  </si>
  <si>
    <t>dev55_HR</t>
  </si>
  <si>
    <t>dev64_HR</t>
  </si>
  <si>
    <t>Pulseoximeter</t>
  </si>
  <si>
    <t>dev60_PI</t>
  </si>
  <si>
    <t>2HZ</t>
  </si>
  <si>
    <t>WT - Prof Viji - present findings @ 17:30pm</t>
  </si>
  <si>
    <t>encounter_id*</t>
  </si>
  <si>
    <t>Folder</t>
  </si>
  <si>
    <t>0b16e4aacb8222e62a981fc0d5ef2cac96d2360806f2132fd5596c244b01bec0</t>
  </si>
  <si>
    <t>Encounter_id</t>
  </si>
  <si>
    <t>.csv (2hz)</t>
  </si>
  <si>
    <t>No</t>
  </si>
  <si>
    <t>Yes</t>
  </si>
  <si>
    <t>0b60fef56286b168b44d5d0c935a40c042b8ad60b5160f9655f9068d0265dcb4</t>
  </si>
  <si>
    <t>0c4add4ddcafc4e85656b66e0ac81943fb5463d6540702358e65e8d840d87f68</t>
  </si>
  <si>
    <t>0d2f8ecfd8300330cb7e232b27be416b9dd3fc84a6060dc4a68811b28f568ed9</t>
  </si>
  <si>
    <t>0ec044d3994e9c9f063f9fc436c34a83ec5bc764993b7287f6ccd58f7ebb7375</t>
  </si>
  <si>
    <t>0fe6279f59badfef7e6fe31ba2786b9102d9323dca4aeef426c1d8a81451b54e</t>
  </si>
  <si>
    <t>01b0a887f76a3f77a708ccff97cabb16b223e572c4bfd18c4ff02c443c0c88d3</t>
  </si>
  <si>
    <t>08ba900fdba98789f68c8559387b0d96995484a65b782381f804004557427323</t>
  </si>
  <si>
    <t>08c9ab93ed93d62d796dcfd6bb03197cd26f74f7585512d7fea7c2599edc090f</t>
  </si>
  <si>
    <t>039d6278a1f20423ec2955be8ae305283887dc67fc5f3a04aa17ac01172c5b2f</t>
  </si>
  <si>
    <t>072c1f59d1ac101545d5919c8aec72686c4753de3c8c3a7f44ca774aff945fd4</t>
  </si>
  <si>
    <t>081dc6212afe2082cc0f84c06ce0bcad2296a897de6800739a66171e598fe300</t>
  </si>
  <si>
    <t>096a47b1cf2a728cc3c22b1dc1050b9abcb04435371f4a027f7a8abcf5382807</t>
  </si>
  <si>
    <t>084e0f5fccd9068398a42b0a0daa97ac15ef0f2f5341abd2ec1aa5e9bc993f97</t>
  </si>
  <si>
    <t>0218aa199ef6e05f9cb938222abf2d2a25d7214e34f9cc7a14ca8f20d7e47b5f</t>
  </si>
  <si>
    <t>0274ff212eab782d3a29b533b78a051984a04469844659e3cab48bab230e2e1d</t>
  </si>
  <si>
    <t>0480a264b06b03cc1b7c1080c6163a53c500532ad311bbf3a5bfb069e2eb5bd6</t>
  </si>
  <si>
    <t>0722f4a1b9b9898552f37af0eadce621a3e407eb11c4b9d6cfb05e898f018ed6</t>
  </si>
  <si>
    <t>08018b36921fb8c42912036c4341b7659a5d53cc133ab1eea848f1e88eea280a</t>
  </si>
  <si>
    <t>.hea (150hz)</t>
  </si>
  <si>
    <t>.dat (150hz)</t>
  </si>
  <si>
    <t>_ppg.dat (PPG)</t>
  </si>
  <si>
    <t>_ppg.hea (PPG)</t>
  </si>
  <si>
    <t>Total files</t>
  </si>
  <si>
    <t>150hz</t>
  </si>
  <si>
    <t>PPG</t>
  </si>
  <si>
    <t>2cb0abaaa561484eefd1e6bc17ef51870959cd297511f6c9190e2d2657e93ddb</t>
  </si>
  <si>
    <t>2dcbf1f566e6dbc1ff90e40445f4a0455e5c2243d989ce79fdb85eed7221bb50</t>
  </si>
  <si>
    <t>24bacbd0375bb7d9be715b081fe8c0b08beabc8d15286550c03bebaca5ef363d</t>
  </si>
  <si>
    <t>29cab2e3671dd62498a17595f2fad09c1ecd67e01013a17a65ff031e56538483</t>
  </si>
  <si>
    <t>2283c2d2201319118753c0bde89bff1e5122e7d3464521cab84b694292797a54</t>
  </si>
  <si>
    <t>22839ecf2333cf3e7ee2dd330877c02af17e592093d2158daa51f7e79a2beff3</t>
  </si>
  <si>
    <t>250569e942cd5d6be0fbc52daad79a4d8ce08cd1f5e4e8ee142d831db396a722</t>
  </si>
  <si>
    <t>3aa47f920195660f04a51ea9e558ac991e1f914f14e5aa3337820260a7aafce0</t>
  </si>
  <si>
    <t>3ac5dbd5ad0c25cc092799609d34dd5e3577d5a73f4c465b8bf950418419735e</t>
  </si>
  <si>
    <t>3ce9b8433689f0042bf6c4d6738a486b868de6435bbb35a930e040dcba8d42bd</t>
  </si>
  <si>
    <t>3e245418c9fb4086c0909130617d72301125bf2e3d66ec9605e24a48ed9a67f2</t>
  </si>
  <si>
    <t>3f2bc35b1ffb8514462ae223a35046f08b6a1fe95c481973b0205deecbc30799</t>
  </si>
  <si>
    <t>30ac6f1e7249c7b636637268be0ec8ae8c4beaaf7c8ec0638deaca6c0b7f05e3</t>
  </si>
  <si>
    <t>31e161f8d003478e576706fe87ab70a63a1fc743ec39c270a0de5e194c857c88</t>
  </si>
  <si>
    <t>32ac3b93879f142f212194ea3be313b89c852428492c466c9ca86327fad20b32</t>
  </si>
  <si>
    <t>34f260ea9d00c1e035b6ca59cd880ab66ec7b77cf08c9db3599af1082e19aa78</t>
  </si>
  <si>
    <t>316dedd89c4082e8b29e48b1b5536047ec186ec35fbf4acd3946188d97c3f143</t>
  </si>
  <si>
    <t>326c518b7b2fb17767816a80fabe1fae57ef701abddebe2a6e0714b219d8eee3</t>
  </si>
  <si>
    <t>386d956228f388e1e5c60a71a4b33a593cc71b72a48a6ccc64e36bcc39d00252</t>
  </si>
  <si>
    <t>3159a2b206df42252d629ae2dd1d1612ac8c607fbae63ec06ef62cf307f7f824</t>
  </si>
  <si>
    <t>3676769b48013199fc7b503528f087e774a44e4b09d0b0315caf48fe97db6669</t>
  </si>
  <si>
    <t>010127ad5b956a85fcd298cee3290455908f5857aea0e45459f0c390bbf2089b</t>
  </si>
  <si>
    <t>0241a26f4be08b7312eab3099fb7e044376d7d433d69cc15ed67742b0ecf95f5</t>
  </si>
  <si>
    <t>026237b8b5542bcc94e106231d499ee3bae833633c4d068b7b56fed33914ff12</t>
  </si>
  <si>
    <t>0309e8beaed31d56ddf6e1ef49459c3f34a8d948c08bd08746e7fe100a77ad59</t>
  </si>
  <si>
    <t>037bc14f7b51b6ec271834ff183199450ea9ec87628c61e5839d5a28b450a9af</t>
  </si>
  <si>
    <t>05461beaa57c7ad2d35075d5e859d9b57465d3398629b737c1954d5288e02aeb</t>
  </si>
  <si>
    <t>056bdfc31ca6c99edbd3763acae788bddaf66b51204507342c45497b4fa924c6</t>
  </si>
  <si>
    <t>069ebf396c53c8955fd59924644e039f3c78ba6c9932e161038c17c8e0dea7c6</t>
  </si>
  <si>
    <t>0739dab99bbdf8f7d28869c38ea50f3e087448d0a9419d2488cb9a5acc5e00c1</t>
  </si>
  <si>
    <t>0be700eb88a7225db22a71124b732d8bc6323f7d5b9625db31a789129a6e2f23</t>
  </si>
  <si>
    <t>0ce8b6d6c1aeb58a5e81c3bbae74e5f7a159991b247ab0adcd348eea92a3ccdf</t>
  </si>
  <si>
    <t>0e2ad7a32975f6280704b80bcb1fa073e29f16fe9a7d685fbce20314373b674d</t>
  </si>
  <si>
    <t>0e4b0603c40c88523279b127e60a53d0fb5b85bb1d5e5c8a6d0ea5dad2ffee7f</t>
  </si>
  <si>
    <t>100631f061e7f97f97ad5c03617b69ddd4e1819a377c689cdb93510b2e272409</t>
  </si>
  <si>
    <t>118932c72a0fab134a2607f843cec2dd794fb57f95395c2d1064b7cfe2ca4b4e</t>
  </si>
  <si>
    <t>11edfeca0b3c7be79be569144ff6de5837a0bac3f24fb970bb288d48c02a13b5</t>
  </si>
  <si>
    <t>12cae0938d6b980a9178dafe6eebb5bd8dd651d274a921a5bfb95ac7594cc99a</t>
  </si>
  <si>
    <t>12fc58c9c6b7e6898cf8f53ae55a39a935cd97a0168b6392a43df7912a6de37f</t>
  </si>
  <si>
    <t>1430b8e8a0a4ad7cdb4406e5bcca7530117a86ba06207110fbde14d710ca2171</t>
  </si>
  <si>
    <t>144774f7f32f7ea35e877db7b174936082a33de01f331fd115554602f87c9a48</t>
  </si>
  <si>
    <t>2e3e6de5c1981205a44532824caea2443aed2aac658aec1bea549b7492eeef72</t>
  </si>
  <si>
    <t>160fd64a68084fb729eef045f2c45f39ad6b078e174af3dc96ba7a34fe4e4dc2</t>
  </si>
  <si>
    <t>16696cb1849e05133fedca2dd89c3ba48daab6c36528dddd302507ae22372d1e</t>
  </si>
  <si>
    <t>1775671c05e114f848d3ae0b036624b3c85cb054be7f42d3661915da2c0bd317</t>
  </si>
  <si>
    <t>19019e9a29a45524517ff3f6bc4a21972ac20252ba309530a9ee86d20b785c41</t>
  </si>
  <si>
    <t>1a5c4ce0e7905d951938d4c68aef336fbc085ef49ca8df2e361595d2e8a2b041</t>
  </si>
  <si>
    <t>1abae391e9828f57371093a00fc24fa9b3569ab362f3914cb99a0fdc6c7e1b37</t>
  </si>
  <si>
    <t>1b45f9c64bb575e2490b1076d10aca0383bce22d6c4b6b2e868ac12679f4d4a1</t>
  </si>
  <si>
    <t>1b880270d1331e91cd1d0ee92f539272f32b011df90cabd0fb7351a7e1aa3ef5</t>
  </si>
  <si>
    <t>1b9e4095124f1a00e3755131692ebbf166e79a16be53b3d6236dc1794f5da71e</t>
  </si>
  <si>
    <t>1bb251a0d77730fa51884fc2d542bae830f33421bf48ee167a8c83f4cf7d7e0f</t>
  </si>
  <si>
    <t>1bd50f6ff658935f71989107c9aa5355799ad76e78e58d3e1f25df665e4586b9</t>
  </si>
  <si>
    <t>1c007b8800a7ecfc9a07eeace2464ab8a0be39249b70c5d89ff45c4e2e14a7ea</t>
  </si>
  <si>
    <t>1c51e3bcce24a2c3b0127fd18b32a69cf17661535e1df7b5de37be39488e0483</t>
  </si>
  <si>
    <t>1cbd644583cc426d6620e451633b7e48801600c53f8cd0477cf942df9ddac703</t>
  </si>
  <si>
    <t>1cedcfe85338b136680085da2ab50c68a1a78c367a062fa188ba2f632481911d</t>
  </si>
  <si>
    <t>1e696b016b1284d070b60129280d8a9401d06216ba048e35912cd819bb098918</t>
  </si>
  <si>
    <t>1f1bf63b4371d1042a526e44891f11d4f2883e594ecc65898f3e087ffbd54d83</t>
  </si>
  <si>
    <t>1f36dfcdb15cec108f3f726518e05cb011947e56be2764b95852a59687161e06</t>
  </si>
  <si>
    <t>1f4b1710fcd81e57cfb5f1f2efb78b81a4bc17ba9c591fe9cd531bce54fad97f</t>
  </si>
  <si>
    <t>1f5315d2a9aca491ad99edaf63109666da1954af56d78b622ef89b199c82b717</t>
  </si>
  <si>
    <t>200e7ff0ea058836290c24b57f9aeedffe757a8c0ab0c0fbdde6c017da3a62b0</t>
  </si>
  <si>
    <t>209aa9d8b28053101ac280702058a884aa6ee448e3ee998eb993eea0913ff563</t>
  </si>
  <si>
    <t>22a1e14f1f406d84e2b650fd403335b832b78853e4ac00beabd949840b0695c1</t>
  </si>
  <si>
    <t>234883117521d5b69a245f7aa726fd53be2708234fc6852766af3bf3537957e0</t>
  </si>
  <si>
    <t>24191d563c4fcc5fcdc9e2a0f4667fbd2016580427950105abf612eba85b04e3</t>
  </si>
  <si>
    <t>242c9bc4a8540a2757bc7c4834aaf8f5d891495c6778de917a35df3b2bbf4a52</t>
  </si>
  <si>
    <t>25b3719d6b42facd104dbeabccd1c08485878778079dd8bad266adaeabe38f3f</t>
  </si>
  <si>
    <t>25eff0a21ef66205b7d6e32b6635ea2a76390f85bcf8e4922127e00e09dd53f2</t>
  </si>
  <si>
    <t>26da795f55c842eafd907b516c351d6cbfad5b6d709afe0a4df218726f94cdb4</t>
  </si>
  <si>
    <t>dd5d13f6aef1356a1dd67bb2de608f7cf49307ca4b28deaaf7371f881015b8a8</t>
  </si>
  <si>
    <t>2862541766657363aa2ba167406a5d7ffc5052f2f9bdf003113abfcff9e7233d</t>
  </si>
  <si>
    <t>28be32631d35e57c72e369bc5064959826dea2eed312f36a2aec3d37cac2b0e1</t>
  </si>
  <si>
    <t>29105dab3ff8758ef2e670ccf427a08788f26fb4d759a1577f8896d37383514f</t>
  </si>
  <si>
    <t>29186c0eb977598374dc77a8ee5a7173ec2bb08b95f7d30c512b4e23aa2475ca</t>
  </si>
  <si>
    <t>29f7ee6603417ac801ba674493fc7baa4fc50e78427e509fb89edcbc4ac11a26</t>
  </si>
  <si>
    <t>2a09ff8cf9648e1b531631f441d10ee7ed0c30a98ea746046346dd857fa29af7</t>
  </si>
  <si>
    <t>2af542dd8027b5fd17869001c0deb76959c6d97dcd1915a6c4d146cb644ea762</t>
  </si>
  <si>
    <t>2bdec53a2838bc63c02fb6ce5e4d8ecf3848eaa2663f37dc533e0e4bf3fbf0ca</t>
  </si>
  <si>
    <t>2cb51efdd178827524b178f92fa20ddb06b066ad54c9badaba44f8d77f9b699b</t>
  </si>
  <si>
    <t>2cc5d632641e997826527ee4bdba133eee8e2c2173386bcb0a910a1d64e3ee9f</t>
  </si>
  <si>
    <t>2d1eb76e38360105c213e09638b05430d618c351eeeaa0a8ae573f3adf7ead74</t>
  </si>
  <si>
    <t>2d6a3a9888b32ef7811a0a8c61b77f8be1aad0e9c1a007846e10411bce4a4623</t>
  </si>
  <si>
    <t>148ee1f39157aaf57013d77eb8e9da0a4193c5b57ec73aad8eda5b65393f7b6f</t>
  </si>
  <si>
    <t>2e4c4097b3619d4de3040e802428245e39b05d8d03117e1aaef2de9921fac302</t>
  </si>
  <si>
    <t>2e4d364e150651d6c5e8ef91005dc63732c17c85a6e634de71e2d0e618c983cb</t>
  </si>
  <si>
    <t>30a1b4f2ac22018ecd4012a81a1f81995afeac706a0acb215be5c749cc18d629</t>
  </si>
  <si>
    <t>c2f900b84bfbf3f62ee37d497cf0c88de167407bbb6f78fc92ce100eeba6584d</t>
  </si>
  <si>
    <t>31cffbc6966fca7875b23d47360f25d4bd35a9e3d905923f33fafd410b0f4757</t>
  </si>
  <si>
    <t>32380d3493c95911bc215166ed9f99ea089710d8049706d3ebc59b237a60d94f</t>
  </si>
  <si>
    <t>326b94dfd6ab0bae368f925ddbcf81916361a8989ea49aefbff087741ada4334</t>
  </si>
  <si>
    <t>32c71b56263ed7a28c53b7d5b3812e20ca7d176868e6b93510615a9aaafc56b3</t>
  </si>
  <si>
    <t>35e90061d73248043afddaa7534d099ff82b5821812c545afa747cc6a0ceb918</t>
  </si>
  <si>
    <t>363a9687ba369ea307190dbd10bb707f7b36526318d683a69c33e65292190fa8</t>
  </si>
  <si>
    <t>3651f77e25a25551e24a18dbba375f99cc66d6573a168eb540a90cab073c4859</t>
  </si>
  <si>
    <t>36b8fef3c55f1aa44d9098a3f131fb43306b375bf51a843c4c48f8b9b16cc7c1</t>
  </si>
  <si>
    <t>37b50d20169f181af9375e785695ac34ba847bbbecfbfa2aa0d632f1aad43a1d</t>
  </si>
  <si>
    <t>3885e09c5552e13c0b9eccedf029569c00ef01947ee085ad81774e6c4c5b3930</t>
  </si>
  <si>
    <t>38b342c250a823389b7f754ef894a2af4564ad20eec4721ba9827bd0f3c08081</t>
  </si>
  <si>
    <t>39e506cb109511670b98a2cb4a746ec4efaff27bb0d0c35e5f72d5316254c21e</t>
  </si>
  <si>
    <t>db855bb9fa439e744dc81cbd1775ee7ca3ed61be05559eb8c945b81db6a9c112</t>
  </si>
  <si>
    <t>3acc618776f10f4fae4568db2fb588cb5a2eb3b62bdbee36fe74b45df9996c88</t>
  </si>
  <si>
    <t>3bd66e7c6fb35ba7d6435adee858f74bf20fe41379f3bf6936eed19448495ee5</t>
  </si>
  <si>
    <t>3f27515800f5699e907cde2186a964919d549ad305ef344497e02569942382e6</t>
  </si>
  <si>
    <t>3f512bd15a6d657e30b8ed43e545175328c7e1381fd29053f41123730a1d933b</t>
  </si>
  <si>
    <t>40c7945df795fd59df37f8e56f0f2151727790b2994b5e76192b564a8257e020</t>
  </si>
  <si>
    <t>41240689e5188beaf51a3c94c38158c061bb4ffc0c3a9a2f2ad016d4321fa958</t>
  </si>
  <si>
    <t>42db324346ffef2fb15957cf34e938079ee7c25143c82d9e3eea851548157e93</t>
  </si>
  <si>
    <t>4368d773a1c8e2acb564753f9bc29b17b21c065e7701ca8a93b32cea1be0a20c</t>
  </si>
  <si>
    <t>43f969a2dbbcffa6e4bfa496253da476c40f9d75855dd9323aa927db34c50785</t>
  </si>
  <si>
    <t>441dfe1bc952b4afb0e4184b539af465936e1ab15744da94ca26e570a8379c8a</t>
  </si>
  <si>
    <t>467dcbae2124e8fb24498f02f9d44ab7c80360bfb5c89ac01eb155ef79bb8262</t>
  </si>
  <si>
    <t>46a66f92445f96fd7ba7dc8fe121ec9c7d71c834f9bff2f9e7bca4dc47dee779</t>
  </si>
  <si>
    <t>46e4623d4a12065da1b980bbca0c265b32798e02bf2bdf78d6644ed6c6fd5cbf</t>
  </si>
  <si>
    <t>470dc18c82edb8c114a29702426fd7a9dd08c45f2ca3ca4175ac8fc231241985</t>
  </si>
  <si>
    <t>4773f1fd449248d75f9e80b9479534037d9d29f7ce946a6d0e6680753da55df6</t>
  </si>
  <si>
    <t>478e07ec1a66b646738d0c9490c486d5292fc6222bb7c10f6f606f1560fa5afe</t>
  </si>
  <si>
    <t>4799f6a0f853246c65071c45db2b186bc4861d6d0786742e2e0d964189c44772</t>
  </si>
  <si>
    <t>479d5fa29baab519b9d650482b252d4f9f2f10351f7b003491828197980d892f</t>
  </si>
  <si>
    <t>481644e11350ffc7a132b3f05368f06d2fc343aac5aee1dd8839137cb8fcbcf0</t>
  </si>
  <si>
    <t>4844dc766cd6e730111fb10c574579c5ec2d52669edc108f706f904186b83741</t>
  </si>
  <si>
    <t>498b2451272744334e8ebe9acd913b794f074f106014b4e491dc99cb6e34d910</t>
  </si>
  <si>
    <t>49add8851d6cf19d2a079eccd57e9ca1098383ce9eabde92ec1feff321dbea32</t>
  </si>
  <si>
    <t>4b52dcedd57d3871fc60bb9c19f11ec737c468fe3a461f5dd283b4d2da0689ed</t>
  </si>
  <si>
    <t>4ba16e3de0a9b94948f929e4eca8e6fdfab9b0a5e7b77ae7e86e728b8dc750cf</t>
  </si>
  <si>
    <t>4ba98dadf20ee9e542af537f920b70308b1f3ee2e94379416aaaa82f682695e0</t>
  </si>
  <si>
    <t>4bbd34cede54bed181f8344e2b9165b928e9fdf1e5b0cf4198d46a69110ce8de</t>
  </si>
  <si>
    <t>4c842c0e85b7b5d4d0173e2d59a305c408d2f5fa12d6ceddf71cd6870c51a7a8</t>
  </si>
  <si>
    <t>4d0b651a918330f671aea7723addc159e7ac0925739bdcd592d5731ac38f7908</t>
  </si>
  <si>
    <t>4e5b9cdc679c0f6d1a1305f3b230af69a6468a95e1d50395ec6b80d7d8088434</t>
  </si>
  <si>
    <t>4f6f230f9affe74fbb04c594b79a082e12f919430d4d37f0ad951db2c555d95f</t>
  </si>
  <si>
    <t>50c5e2849c3441fab5a64026cb267d16fa8ffe817cab79ddf43bcda084917cc3</t>
  </si>
  <si>
    <t>5107e6ab868eb9b00ee96ee08479f66a4386314999987f95308975281743e7fa</t>
  </si>
  <si>
    <t>522de865416f7b759837b311e9f4f980c583a689c5f1ef81b9e085d1dee8961a</t>
  </si>
  <si>
    <t>523523d0d1c12e5b7b6b1dc07ea605192abd9923af683bb78282e13799f9a292</t>
  </si>
  <si>
    <t>52c9e4c2ba712edd9c95355f0a3ba7f7591a549a715e7b78ea866aba49d06cd6</t>
  </si>
  <si>
    <t>5301d6a852278817dba7657bbd104a14a93812dada04646f63cd07430b255251</t>
  </si>
  <si>
    <t>53099337b52154849a54eee0de936844f1f313fdb9faa6fcbe5cd3eddef05a9f</t>
  </si>
  <si>
    <t>53af93fd2d18b553891dfbc6e88cb15a2e2854fe484cecc83f15803664717dfe</t>
  </si>
  <si>
    <t>54d4537d020e07c66452fbfda48c8e4a70ce044f518ddb142326a92893694a55</t>
  </si>
  <si>
    <t>559134583e0e386bd685401386b80a09851c0238919b2cfc801477c32fa6a9a4</t>
  </si>
  <si>
    <t>55dbb523b89c9cdc36d782b03244a83e56ebc3369a73246e2baac3cb22754d9c</t>
  </si>
  <si>
    <t>560bdcfe2a279c7dc15b02bdc810ea6ffd6d4d804fa25fa4fec5b5330d61cbfc</t>
  </si>
  <si>
    <t>569c6bb44d7ea663197d7802b42799f4d596b42ec7aa12c6415b1635105d8622</t>
  </si>
  <si>
    <t>5749606841ccc4facfcf0ebeb93e15f4c3473575fe89846f20db804653c21611</t>
  </si>
  <si>
    <t>5763ae9cd3d812a7a555d541540aaedd89e44d7a454cca0a46de365adb5e48e2</t>
  </si>
  <si>
    <t>579fa430fe93167ec341d2ecd63e760176f7c9f951a600eb71ecdc6f7b7376b2</t>
  </si>
  <si>
    <t>57acfb488d23e0a25cc0da963bfefb28c6991e9ece6779888aadacadcc596d8f</t>
  </si>
  <si>
    <t>58032163f939b57b4422ed1801e33271c87219f26b57d8b340a3f73b8ef2a380</t>
  </si>
  <si>
    <t>58136fbdac57c6e94dd6f950c933b47638bb79e8af85ff15eb0d664761b6c0c0</t>
  </si>
  <si>
    <t>58c1bbfe347dce8d4f838f293bff62d444d3abde8e7575640e38b270da79cffa</t>
  </si>
  <si>
    <t>58ec96681d461d48b173fd15e4cf277f2324e5430187f8c3a0ccea5af33ca906</t>
  </si>
  <si>
    <t>59029fc056a78387e23f3437345e5f16790372b8606f4978cccd4559591885e4</t>
  </si>
  <si>
    <t>59953a01cf4078e833dc8da0be78342dd774bf9034694d7991b2fd93ca027802</t>
  </si>
  <si>
    <t>5b6c7e3605e46a964568b102307df1c368ecb0589fe0019fb99ddcf77d126cb8</t>
  </si>
  <si>
    <t>5d713dff744b3eeb5f5d3ea1ffcca4c381e5944982cd04d2ff8a8182f1ea7752</t>
  </si>
  <si>
    <t>5d7438664d8cc4685fe6e873faaf519ba7be1e2f90a43cf071fe42261a6ab2d3</t>
  </si>
  <si>
    <t>5db49de6ef528d63f4ff176ddd407f5ea2bd977813ed653b2e3ad5b1bb50f79e</t>
  </si>
  <si>
    <t>5e938d64be1e78776b4325601467d59fb26499b7e24e5a146db0ebcd90c2928e</t>
  </si>
  <si>
    <t>5eac9d8a5271b96e45f4966a4f2d5b8f2ee4045d1b3de49fe26373c44457fed4</t>
  </si>
  <si>
    <t>5ebd32d5ef8a8253aad48fe0cbd111cf4de562c64b6ce0ee96d46ac0648f54f7</t>
  </si>
  <si>
    <t>5ecfacd1ccda180db4df511542a2e577244e58ab64478ca620c2fe513c5ce350</t>
  </si>
  <si>
    <t>5fc0e70c1a75c4568f637849ba9be1284810c532c22b98fcc68864da7bf52544</t>
  </si>
  <si>
    <t>605d022579e71555b1786a5e93416ac8a7434de994fde40fe43da35717806436</t>
  </si>
  <si>
    <t>60c599a5eefbe3e5c33e2d10b33d867cdcc283635b0fd23dfe7a235903960190</t>
  </si>
  <si>
    <t>611893a577e44fc47b2ce1f857bc5f323d11461362985a6f10c1ac3751746809</t>
  </si>
  <si>
    <t>62c5ea0c5b4b7a32cd0fb70835b578b161ac68f2a3b8aee68af2996ae753674a</t>
  </si>
  <si>
    <t>631ee6ac1403358a321fda223606008eb2063d797b8be301b216e18eff0dcf1c</t>
  </si>
  <si>
    <t>6473a691fa4d6b0d5b1362be0ac94b56e5f7e8713151b8b2cf9b7943e2618246</t>
  </si>
  <si>
    <t>64df831bf33684b253dbe87c4eb60a7ca8ad01f6c20a766ce46440a1dcad211e</t>
  </si>
  <si>
    <t>6518a21fd04aa5bfbf02694722fd5caf25a029b10646a439590fb09906a20abd</t>
  </si>
  <si>
    <t>66250b23d792fd85efa842c63db22d61f26085019ba900a53d6ab865c6d475b5</t>
  </si>
  <si>
    <t>6678bad4ad6ca12b34e918e85ed72dd5ccb096289ed8a341648d70575f523e52</t>
  </si>
  <si>
    <t>6840ac9588223ecb3a147ee9239ec5ba68f143c0f30003561431e1cc41f092e2</t>
  </si>
  <si>
    <t>68c452cd5a2dfc23563027229c1c2dad3c83c22693179f15393ccf2d96d1ac07</t>
  </si>
  <si>
    <t>696668b4fb4960a89e852b190aae44144618975e7d5d5a8b99596046d31dd4be</t>
  </si>
  <si>
    <t>6a8b527ab932b7a60512b57c99d2d9512cdf1f481e71a32e4e1e7dab2495da79</t>
  </si>
  <si>
    <t>6bf3487caa9bc3fd1beb25c76996e6902c1e08907a10c93d923ee26573cace6b</t>
  </si>
  <si>
    <t>6c57b087b831664390ed808d5ad25b42f974979ce4318e345bc7a9cf17830322</t>
  </si>
  <si>
    <t>6cf21ab3e2bcc62fc9c165349c3a1bc8193a3c528b46101d8c04ccae34b29b4f</t>
  </si>
  <si>
    <t>6d2177541b8a0d91549b8767568fdc3a3f95fe4e75fa939ebde76f69c889eab4</t>
  </si>
  <si>
    <t>6d7955c8edf71c563a1b6c7f5c8da01d6429c599518efd10913c1c4b7019f2ee</t>
  </si>
  <si>
    <t>6de0a2e6e355f4a46afacdb27b8a8512eccce459d39025fc41f649b740dfcfa1</t>
  </si>
  <si>
    <t>6e1c182308fa337fb45704dc530fb3190536a7450cc154c0cf21e87dbb2335f5</t>
  </si>
  <si>
    <t>6f67e0b309bf1856c93da71b770ffd7d4b2640411c7db5e3d3d860e9cb21df9f</t>
  </si>
  <si>
    <t>6f7df5dcb12b69d5421945ce26b6a1a7e2c242ae4b9aaa2da9da59e676060c89</t>
  </si>
  <si>
    <t>6f9da45c7ac24514908d364b1fd624ba0eabeed7c5dd71468b42b34fdeeffe98</t>
  </si>
  <si>
    <t>6fbf7824117dd74794833979c13baaa7f20684c27b3a0aa2c3b8d1ede05215cf</t>
  </si>
  <si>
    <t>704ba16fa95ce990bed8102da220c46cd5dff9f4c9d6c9605b5b6ed404edbe58</t>
  </si>
  <si>
    <t>70d35d528f715a36d03aefc5efbfe6519272aeb8efda987ba60f15a1c665b1f5</t>
  </si>
  <si>
    <t>70e2fd7c47593e9052c0cba8783f921dcf366fff560257a661d4cf7515590392</t>
  </si>
  <si>
    <t>7123b40dd4a9b7bd64efc1dd270c22a80940e54aca69a83dbdd37806b389f5af</t>
  </si>
  <si>
    <t>717701baac92617bbda400ab19dc53851d394ab27271d15c4fe6bf6f84b31a77</t>
  </si>
  <si>
    <t>726fa0d781af71b4f14ff195d404c2181e790dc223cd1e0a47199cd961070783</t>
  </si>
  <si>
    <t>735c4112040cad0e027ac471c641d163e448e37257d23d44f5824eb9fc31134c</t>
  </si>
  <si>
    <t>7425a65b4e3bcda1f5a6329aa2d4af2a31069a878102514eb35a2ba7bc90a6b0</t>
  </si>
  <si>
    <t>745063a82273fef631adde87b6b9ec33864acc0291e912fbd8e89f08f2ab6a3f</t>
  </si>
  <si>
    <t>74812954e8c9e09c912a0cee5e3b05d2d8d12dc39683c3faf8a526ab69cc5a35</t>
  </si>
  <si>
    <t>7572ecfeceed99e83751a07e1da2d5b93a5aa2307cd31e76dfe774df937ecfc6</t>
  </si>
  <si>
    <t>7693e8021fd8ecb90103b522862b41a2e42d6ccb9dd248ad24d3dff7f430a7d0</t>
  </si>
  <si>
    <t>769ec84d9f22bfdc1167eda2c546f16d89bdbf1246fb00cabc677b194fa6c894</t>
  </si>
  <si>
    <t>76a68af5dc03c44160943f31d7dbcce322250fe84429d014b10f9265480d8999</t>
  </si>
  <si>
    <t>76bac6cfb4704bb84fb29989bb7a6ea70ff5bbfbe70280d2a25e2b50615e08d8</t>
  </si>
  <si>
    <t>76f0472f9884283cc76923ce16ee019da3055e348159d3898c88129ad799413d</t>
  </si>
  <si>
    <t>771e736de14acbb27f9a119aa38908f42d8bbb51bcb3c65ddc9fdf601cfab7c3</t>
  </si>
  <si>
    <t>77c2173d2108915e0bb0eec7b77948dbbaf49f52d873248eb4c5ead7c0e0bf92</t>
  </si>
  <si>
    <t>77d3578cebb9d1fe700a00ce7870ddc4275ddc8f1a398583874b35f3b742b0f9</t>
  </si>
  <si>
    <t>7a5f97e08b58e770de7739b74b2d42d795c2e87200639b5a1732b4a543ecadc6</t>
  </si>
  <si>
    <t>7aae32527e19cc979ee93b900ae7de577a2d8e0e2b75ea4d19bda43589e1e44b</t>
  </si>
  <si>
    <t>7b11f32a732cdbd1027a446027ee3c61118afd3b7f61125b20659bb662227c21</t>
  </si>
  <si>
    <t>7ca2b3d972831806ebfc665385b49fd7abe14745bf3772a16970a7b7b2359603</t>
  </si>
  <si>
    <t>7ce59f24492235176b88b46088f71559d295ffaef65fecaaa4dc724bf51eb6ca</t>
  </si>
  <si>
    <t>7da5d05204414b1391bdd4271ad074fc16cff08b929f9ce1d15776b67d6d4573</t>
  </si>
  <si>
    <t>7f1e0fc93245a82c98f49e15eb32648f2e0a64b4de9b741c311698358d808221</t>
  </si>
  <si>
    <t>7f3f2525e85eca47996aa98087dec22abffef70814e3c8f0cc1652ecf402c246</t>
  </si>
  <si>
    <t>b0e9ea9494bc08033e6837be723eaa677c02b1a81e9981c2c99c2ece6652b7d5</t>
  </si>
  <si>
    <t>80049f0e2f1b9184ab25519b5198e5178be729ac5987a7dae081887379d3ca8c</t>
  </si>
  <si>
    <t>80192cd11db698265a56dcf28b9ca2b05f33f027eb743deef66aaa44838401ca</t>
  </si>
  <si>
    <t>8042921f8bedaf3df672aa7199b0c314077c2c2f6d69df453bbb65ed8b30b991</t>
  </si>
  <si>
    <t>80b108e10427bfe86edc4b64beaf760705d3f995825674d98ebbb44a9d866ba5</t>
  </si>
  <si>
    <t>80f4c27a66927addaea0936a0c11fc77dfa6ddcd3e686adeb4b5d1177d1a5f75</t>
  </si>
  <si>
    <t>80fb45374ddc6a37e9be27ff1ce93a91fd1ac2d73b20a3025e7cb5b218775636</t>
  </si>
  <si>
    <t>81d95178ef85a80ba6714218a85f6f8ad577fd7a2ade6552d299f8203f9fc416</t>
  </si>
  <si>
    <t>825159ea6139176b41a21195a9c42f70aa5ed420b4099ce83c60e4cb870112d0</t>
  </si>
  <si>
    <t>82c5bc0142391f387f76335d3458ee12cf007dba83152d50cfba31c88b85bf09</t>
  </si>
  <si>
    <t>83028e313870fa13793a00ad9afbd77f86d427f911b4e2942918e15c681e91da</t>
  </si>
  <si>
    <t>839de3c7dbc6049ad4d7b7b3941802c2a9253f10b626760157edd68953ffe44b</t>
  </si>
  <si>
    <t>84b3e7f34c7ec100003cf7f0561cffc7339050d21a3342890fe05c774a6b121c</t>
  </si>
  <si>
    <t>85636e5f06cfc586148952a96b4c5c8d472871f4259b00aaf05b47851275e5f1</t>
  </si>
  <si>
    <t>85a0dcaccfbb616db49305c2acf2896b6a918a797ad40e0f3dd03a65372b466c</t>
  </si>
  <si>
    <t>86691d1ba57f284e5a3f859fd687489746730afce0f0f07c56b62d76f075c61e</t>
  </si>
  <si>
    <t>866ab8142f7d9f28e899da27d6e2cb93429b07290449d89d84ab691ffd000f95</t>
  </si>
  <si>
    <t>87b9b9e9948e8061b5d0d8e78982af25b4c0234af125fde241d2987710adec0d</t>
  </si>
  <si>
    <t>887c00b9251762541e5abac1b390d96f9b9063a748d2321f99fa2b33595db5a6</t>
  </si>
  <si>
    <t>88bd10cb99f14918bfd2455ae173754a7a159433e1abf655c77322a45d155e16</t>
  </si>
  <si>
    <t>89648f0839620407300ea2f1dfaf7c5c570a86590fd50880d697c2b68c63f8f9</t>
  </si>
  <si>
    <t>8c3a751621bd15f7747f246ff5893c83ea8e7c6e7629bae22a4631be8d4729b4</t>
  </si>
  <si>
    <t>8cdd53c6ab74bbb39b5fdc05c037f86fc809b6ca2abb131ba00318808bce4983</t>
  </si>
  <si>
    <t>8d15b0cae2c5c97b4da4c5362be1980ce88ebf3160ec2760f3c8ff4f0147e89d</t>
  </si>
  <si>
    <t>8d63a20917207cfea9faa8dac6f98641a0ba2d16eb311212e9bd67d4acd2dd52</t>
  </si>
  <si>
    <t>8dddf197b1367b286aa6e7ff7b6fdb9fbbe93d3ad4ea1de1ffa26b2302d328fb</t>
  </si>
  <si>
    <t>8e60a54f2cbd5d51f7463a7461e68cfaa38fcca6ffc8041aa2b6dd30a325ab04</t>
  </si>
  <si>
    <t>8e63b70ab9ab305da59120a812b3df210334f908f3ee0e596594ebc37164b64d</t>
  </si>
  <si>
    <t>8f6273211b439b94fdadc503ef8038f73b7b62fdd7c7c4ccb7a59bb507402ff8</t>
  </si>
  <si>
    <t>8f9cb7eeedd83512d6a1d3843d5e4b6fdc3c85e125c60ee9e992671b6bda5564</t>
  </si>
  <si>
    <t>90371168204d1eadedd4f0171cef41c38643c1c22cdabf8e7552407fa106d5c3</t>
  </si>
  <si>
    <t>919be8c827e56a57821cf85ac04d409db1a53fb2fda6cee43ac14b833d13fd61</t>
  </si>
  <si>
    <t>91ba2c438f9a5c2ffa5a452e6c7fa645c64f9e49f25671770872cc432fa7dd0f</t>
  </si>
  <si>
    <t>91ef612cd437ed57c844cc7205007e0954ab9885412ddfaed411818ec4709879</t>
  </si>
  <si>
    <t>923093aaa4a22b87abdf90b7ea05df3b8afdafb2400002ab1e7facd32384c608</t>
  </si>
  <si>
    <t>933edefc247f4945e3d7ad0f7dc418ad9a8f71347d55d0b6e8b2ccb8576ed1f9</t>
  </si>
  <si>
    <t>9497e662bea381028f986fb8df0a792598724a5f57ab842011d1e7f8356730c2</t>
  </si>
  <si>
    <t>9508f5e4dd0f0166beb42cb4f370720f0383698f163c69a5570bda183faf9741</t>
  </si>
  <si>
    <t>96ed0096bef093c723155c6b15fef484a44fbaa6cc506af4c345aea3ab6f5e3a</t>
  </si>
  <si>
    <t>97c535273e03b2facb9c54e9bc1d88cdd7c3aad6c7fb3c71121f8a88b3d6a8ba</t>
  </si>
  <si>
    <t>97d159c514de27ecd982e70d621e5d881154cf681e8a5048da33234ce6f73242</t>
  </si>
  <si>
    <t>983a64ebdd98e663edb901d7c50b67ef7bb29dded2760457bc8fb571d0218a2c</t>
  </si>
  <si>
    <t>98bb2efa7197d9de0c79a38bf2320a9b07683e5ed0deec89d565875affb8f157</t>
  </si>
  <si>
    <t>9c0aafcbb2a82acd606a71b57516a5435abb01896e7bd267cbee797ec769e804</t>
  </si>
  <si>
    <t>9c803f56380509a7af4139fa1e6e1807c10f0dc7ca68b53cde55ae7e388753be</t>
  </si>
  <si>
    <t>9e7f5eb3d44ba2998f55b9d7e511a456e88b1f7fbe10723bb8cd450585fb2e5d</t>
  </si>
  <si>
    <t>9e8696511c2bd039b5166980a256e5d55ae1229d789d0b66310825b63766e398</t>
  </si>
  <si>
    <t>9e97fbb2cd8ee8de8675b4d367f97f55ec6a4b290d7b40b42843cf3f7289fc44</t>
  </si>
  <si>
    <t>9f2555620218333854eea60977dc73f39c2f8bf6b0e48f9086a7b811b2aaf600</t>
  </si>
  <si>
    <t>9f2afe93f8cac92ed96cb06e2e8955f7a87e46bda959d7f8d3fa354b1dfa5906</t>
  </si>
  <si>
    <t>9ff6869660bc606b4e2d26e4a3c5656611b40551a51fdc3bcace24c4b396574f</t>
  </si>
  <si>
    <t>a146d100b7c7437bd28fbf7759c2375d61520810ce76cb53a7b241830a99d0f1</t>
  </si>
  <si>
    <t>a22b4c6a5c9242d97b0f53661adaa005356536f29e5f1b88501b771a79ca2c33</t>
  </si>
  <si>
    <t>a25c7e55d43e9aca652ae6c6bc0bdd2b853c3dc8283802b5d774b4e2f7ec5fdd</t>
  </si>
  <si>
    <t>a462d52bc71cd1c975cbe9e192be856dfe0b0b0e7e630d95944fcec8abf5a046</t>
  </si>
  <si>
    <t>a4bc42d28b12c8e42c01953344128a42ef1ef3fe722214264b9eb7d8e5749456</t>
  </si>
  <si>
    <t>a56ea91ff6b921ff6243479b25a36dbbc3ffca38f9fa9bbf497082f550de5f62</t>
  </si>
  <si>
    <t>a593387c6c0e979230626f630b424b5eaeddee0be297362241ee8dbf81ef69ba</t>
  </si>
  <si>
    <t>a5ec7eebf1058967c9a5e9087f6bf9e2e1af1cf7b109e98802f2e069196b2cb1</t>
  </si>
  <si>
    <t>a5f20e2d8cf75b1e928bf6faa67b5bc1c1bb1b528c9ba77fb574d6f741e805b0</t>
  </si>
  <si>
    <t>a603f867097ff8e734f2aaaae091c7e06e6b617d72495c718aa9caa00bda9ddc</t>
  </si>
  <si>
    <t>a63d9e9c845110811a4405e9c46a3523d1e379bfde1c6d48a329b1083f1d1d33</t>
  </si>
  <si>
    <t>a68883e0efb2755056f122381820052af06777dd3190ed7be31cb28fc2b7798c</t>
  </si>
  <si>
    <t>a6d265a8bb37c6e498e24e34919bb6502e305628f32f3a226b0ea42eea71a837</t>
  </si>
  <si>
    <t>a71a57cce6e26eeb76d4e9c7f647b69e96cca3009f01a6ab34eca5a1ad9b6985</t>
  </si>
  <si>
    <t>a7d08f7f7209c25b1966f50072b3fe655a20591fd068dd6a2c23e243e85e89b6</t>
  </si>
  <si>
    <t>a7f7ea68af8f4eb608a36855f48caad882d377d75b6507bb3b100d7cf7002ca3</t>
  </si>
  <si>
    <t>a7fd8314144b307e12b50bfd8db9a6e7cbafc3ffd6314fbed544f1976e60463d</t>
  </si>
  <si>
    <t>a884dac2728322432d627ca873a4afd427866e09e5487c613f15d28dfdc44410</t>
  </si>
  <si>
    <t>a8bd2064e5d2b8f86176819d4b1fd0ace24d550afc0494e60360bbd13a50bec3</t>
  </si>
  <si>
    <t>a90c477a2d55c4c1a790d92dd021bcce2ae40ef77ffc6184cd5e25cd9e0e8c9b</t>
  </si>
  <si>
    <t>a9a557df316bc960fbda92b18df0318226089a3ec7afd9b1512f26d7ca97be9f</t>
  </si>
  <si>
    <t>a9b5f9424b3c0b6f0cdef6d2a69e926ac6cf6101d70c9bb46d4aafa7b3ae131a</t>
  </si>
  <si>
    <t>a9bc823eb20bf41c84f57283e6196aad699b2bb2d5b3a18df2b77fe996a4faad</t>
  </si>
  <si>
    <t>a9e0c7c0dc74357db0410e7b8f50ba06396aa9fa17f6e7d243366cd8ce72c5e3</t>
  </si>
  <si>
    <t>aa3c06f4fd6bf451cf177d62ff8eafc1bb0d5b932a87a82e66cdb9673c84b62c</t>
  </si>
  <si>
    <t>aaede3cd8b37bca7c84243892536783e58a479aca409aae471c90aa01f19dcae</t>
  </si>
  <si>
    <t>abdbd0d193d4056edd5bee1479a8e4164ca9fc306b68d5d9eea369e8f9d5c30d</t>
  </si>
  <si>
    <t>acac02a6301e34069a7766429f03cdcf1c5561a34ca9fd49dc42deb6431bbde0</t>
  </si>
  <si>
    <t>accb1e65c604058be3aac64318256e63885aae0af097577e6b7788988cccafc9</t>
  </si>
  <si>
    <t>ad68d91603084d5269ab3c58d615526e3c67379a384dafce7eab91cdf54c80c6</t>
  </si>
  <si>
    <t>ae21dfb28504db1c728c52387f5d06ac75946cabc01da19b647e8a9fd98ba933</t>
  </si>
  <si>
    <t>af6683118c7e79db35695c0079c050022e9d74d47f93776313fdef465efe0191</t>
  </si>
  <si>
    <t>28246b3697502db4c58157bc4608a552ec5ccb6ff91311c79ab2417267c0ea95</t>
  </si>
  <si>
    <t>afd2cdea035197674a473dd7744042fab08cacc36a1e91e85b108dc9ab264f5f</t>
  </si>
  <si>
    <t>b024e71fae465cbf1157dc77dd63e745b176d1d97643753014c9e605ce7f232d</t>
  </si>
  <si>
    <t>b028565429336ee563bc00a900b16eceb14cf9412f8fa8c8b61bfd2d55ed6a3e</t>
  </si>
  <si>
    <t>b04f250b768bce8bad62da14fa51a424a8d876327cc2f2873874c463e097854d</t>
  </si>
  <si>
    <t>b19a221f5c70cc715df7f71b3dcd2d8cb03b94777b6b7f23648e01fd9b09757e</t>
  </si>
  <si>
    <t>b1edb69e2dbbe3991f0e25e5ce04644538f411c426401d7e0c79d1f80a7a28b0</t>
  </si>
  <si>
    <t>b31c8185de2cf289e6a421f4fd82146c4eca169e4a64201ac312173b7cd0bb37</t>
  </si>
  <si>
    <t>b49b80032051cc8d4537e4076a392502a725901c0d1a2511f7c95ed6b25ad651</t>
  </si>
  <si>
    <t>b4a95fb38167bf4ab0c9e080b03bd6eff04c98b4ad0e3b08ffdf816719d9f475</t>
  </si>
  <si>
    <t>b6731d04d24d42db8d27b926ad6943404338e21bd3d57f15c800a18b4180f8ad</t>
  </si>
  <si>
    <t>b6e319f007b54a547fd38e9fb11178b41cf32e17331f0ebdc7f4133be2cc3aaa</t>
  </si>
  <si>
    <t>b7165b0b4a303a0ea530c8f20537e5d52497bc447faf4ccd5aade5f715a5c6b5</t>
  </si>
  <si>
    <t>b754e1ad14d2842c9a22cbc6e0f5121e9f9189f4d1c24699d498a2859f2bb22b</t>
  </si>
  <si>
    <t>b8069aee48ecc467ba05b00a9892f20bf2b36a77dc8aa22e6c0eae01e78aeefc</t>
  </si>
  <si>
    <t>b8a68692aebdc8c6ee46e9d61ca903f0d65ab7008afc57050f985066c3290697</t>
  </si>
  <si>
    <t>b9ecf6e8b2d4a4316365f8ed8ae4949e165bff05f6c75742999f9d45dde8ac25</t>
  </si>
  <si>
    <t>ba6f7ad9f59892958e839d1e9d99ae3729f9f829903fa98ae120c7c8e58fb609</t>
  </si>
  <si>
    <t>baaf6e4d663a7cddaf09631f08270f052d63dccb3bb23b39a6310c9d7b73a69f</t>
  </si>
  <si>
    <t>bb2bb71e93181b1a9778566b34f28502d4a305c0af1e5a2627b8120a428bba49</t>
  </si>
  <si>
    <t>bb4b7d1ed9873625756e78d447a4c1caa3cee49cc939eaf37d7bd58d87595c15</t>
  </si>
  <si>
    <t>bcd2e5d076db7c086032ae6a5e4711a22897860d943fd20db9b92f90c24f3be7</t>
  </si>
  <si>
    <t>bcf63390139c42eb0b4bf9759ee6632b26bffcdc347b5ff80053fab5f05a546b</t>
  </si>
  <si>
    <t>be488298a07fe43ef5dede356843bdba88ee674c111f8e28d3653ea7b9b4de62</t>
  </si>
  <si>
    <t>bebeaf1ab19fff32935911416b5fc16941e188d459432de5daf272c8cbdd41a2</t>
  </si>
  <si>
    <t>bece7ebad4268bf58552cbec54dc42fbec6df4022a30500cffa8fc70acd0059f</t>
  </si>
  <si>
    <t>bf06ab5124059dbfba7f1a424ba3cfa5112af4105b010a4eeecd9ec9cf3a2689</t>
  </si>
  <si>
    <t>bf4a5cca261e7e2f59f96b59ff6789eacd2521b615d03c787db1562d19bef8e8</t>
  </si>
  <si>
    <t>bfb08ad88bb6dcfe56eb7c60ed33a4a7a9561497b20ae1f94f292c47f42afece</t>
  </si>
  <si>
    <t>bfc7a58e13114b4d70ea708e9ef863f2d54ce68d07a2d0318e1a9df3c4c973a2</t>
  </si>
  <si>
    <t>c0da1cbf87879dc5e2ef7e7051a92a56199c2d9d48be3c0b4fd19591cce2edc6</t>
  </si>
  <si>
    <t>c157f9bcb5d3a271f7452ef84b75d2bedb76ebcdf1a2640cad8ea50825d439a7</t>
  </si>
  <si>
    <t>c182d578d062340f06233cf31f1ac8ff7867ae4cf2bf07a8d0f2b550ea78e816</t>
  </si>
  <si>
    <t>c211b1298fcae65d94468fde072ffb8f98a6c1415379905c062d032e625e863d</t>
  </si>
  <si>
    <t>c326c3a8702d92e0d4e3d1b8bb796c173275554cfa1c874937f0cd7130d4cd08</t>
  </si>
  <si>
    <t>c3d67e33b44669980c12f35727e664469637ec4a3089718fbdeb526fc86ff171</t>
  </si>
  <si>
    <t>c46b97318d0d908063d9e38b17d6e36c00db98c3a02fba5b2d0b81e4afc39404</t>
  </si>
  <si>
    <t>c51040a65e362f94f7326ac2540154445876d74cb8517e6b762723551729e657</t>
  </si>
  <si>
    <t>c56f4efae952b5437f2bf5fa059602c223ae64eab2c3f0a89e38cd3c2dde8074</t>
  </si>
  <si>
    <t>c5a016f143f66cf3fd9512c3982c2d2219422a75bf2df560a3bbedab3e4e08cb</t>
  </si>
  <si>
    <t>c5dd95c1ac9fc618cab2e940096089c6a91be58206fa6fc6a1375c69c4922779</t>
  </si>
  <si>
    <t>c74279db5dd420f10b9f958c97707aa74be0d17b514c5866efaadd0045ea87ac</t>
  </si>
  <si>
    <t>c94494292758cf4df641d1a77610e9188bdd01ad46167f28eeb671de888bc573</t>
  </si>
  <si>
    <t>ca1aecd750184e98b0587b622bb6bd3a4fcd19f6c325e9f98e5058fd00c14ef3</t>
  </si>
  <si>
    <t>cac398fa4d7036c3177557c82cec82c3e485d733dc38072ecf44504b16637098</t>
  </si>
  <si>
    <t>cacba421064277f953aad9054a9f46cf7ec8f3c9800f2a7055aabcaad805c421</t>
  </si>
  <si>
    <t>cc6b7ed06bfa6a1256f94cc44139572a0cc18f82d09ca0d6d8c448c9113122c6</t>
  </si>
  <si>
    <t>ccdc791c3fbb2dd787b7ff5de7ccf9915f7d83d4a1b9a4f3459e1b9c2143767a</t>
  </si>
  <si>
    <t>cced5fb9cb876fdabe1fa1e01e58cd4431449b2cdd316318e6e592991fea2d93</t>
  </si>
  <si>
    <t>cd061316042644eb09a1816c414666f75e52e88a116475cd4ce307e2931a34c4</t>
  </si>
  <si>
    <t>ceab190d7709f1f61e31cd6dd31488a16c9e02a93cf3fdb8d16ebd5304903902</t>
  </si>
  <si>
    <t>cfa59df6af822513844ed67bfd9bfba9bafa35067e7a102b8ff14c9badedaba1</t>
  </si>
  <si>
    <t>cfff8098bfdb7e4375a20758aeaa4f6066364b097967a54e751cc300ac289baa</t>
  </si>
  <si>
    <t>d00059d1cf9098e8a22d6511b88dedfa867c8bb137cca06fc805dcb64b76dfa4</t>
  </si>
  <si>
    <t>d0cd3c5b80e7a04d0725c6bb2d76e5a956995c2070a34257e5394ae27a2ec275</t>
  </si>
  <si>
    <t>d1364b3b57a40502ab33959165dc405b82853457c789c17e50fdb7ddf0c35bbe</t>
  </si>
  <si>
    <t>d193d4b8c67536854e1d611062228c1ec9f6da6d1f85f529ca628517fa1559c2</t>
  </si>
  <si>
    <t>d20df9d0f53c72276fd40d624d73a90efd6c6e6c8b8e286bbf319e06bc9da2e1</t>
  </si>
  <si>
    <t>d234ae9ac2f1941d309a2e2d8c59d4958edbb66e3bebd8be9f7a18810287b5e5</t>
  </si>
  <si>
    <t>d31a0e0931a31e7bb4f231ece0ff8e6819efebfc785331201189a343dca04836</t>
  </si>
  <si>
    <t>d31a3a682d93e0af6ff97b9972e9805ab6be4e559196d80154bf600aaa0e0490</t>
  </si>
  <si>
    <t>d4e272060ac2505aaf22d71c1e549d0013009875e54348843212ec8e8686f340</t>
  </si>
  <si>
    <t>d4edaaa8a8b8381260e2768b86557351679741d2208ef5cf41ee00c2fcee9665</t>
  </si>
  <si>
    <t>d52b0c9c70aed2dba80459c33848ff64fa6abd0813faac448b9421e05df17c36</t>
  </si>
  <si>
    <t>d5455b299677a73861f0050b612974d514c114933ee39a62bf1b49562aab0f27</t>
  </si>
  <si>
    <t>d65017eda398a6151a93c01990af2600031377faf876885bdbeff13e18008668</t>
  </si>
  <si>
    <t>d6faf07e9149e0307fad5dc3e45bba9126ac93352d2fb0d3103053acfee48b13</t>
  </si>
  <si>
    <t>d74849abe30ffb2982afdab3db38658f42e009e6be8bc6d0c0b1c7d80c29feb9</t>
  </si>
  <si>
    <t>d7750c34a43b3aed3758d12fbf6db4bb71a2be03d4771703e04d9e5a5d3fd566</t>
  </si>
  <si>
    <t>d83b00dfb6bdb92f371282d35c46610be1bdc89fe3bcf57cf4c1a9c0855cc66f</t>
  </si>
  <si>
    <t>d8bac990791e55550327b33ec08b01ab1790bf257f5cecdf0b9bda42b4a24b3c</t>
  </si>
  <si>
    <t>d9289baa043ec17a35d7ec70627a348e88f21731a65d458dd2151003a0b51a03</t>
  </si>
  <si>
    <t>da192b1e2087c8711a9828d0382f7b6d2aa5bee15ef70b75b63339a63b0efc6c</t>
  </si>
  <si>
    <t>db12921634b30e61ad2db4d8442aef5c46fdedcdcf89013820e329077cff651d</t>
  </si>
  <si>
    <t>afab7dd573698488d371aa2c81c0a5f8b2805593484edbea54964e5286cfec9d</t>
  </si>
  <si>
    <t>db8e6dd08b0c0707a23e8de0b41ba67a677ea578ddb4f37da1bee1c4cb2bd409</t>
  </si>
  <si>
    <t>dbd899953a085e8c8eeccb6eabdf8f317343cbd13a5d7595deb3077d08dbdd09</t>
  </si>
  <si>
    <t>dc30c5e70416fbfe8af3812be9fbf8aa3b4a2564cb5d5cdfe2f16610dbc2f563</t>
  </si>
  <si>
    <t>dcb4ec87043ce45be1a82b86e7d9d029c5a031bc54d54ea0118cab1399e70639</t>
  </si>
  <si>
    <t>800429fc675dd99d4e362e5a9400e948c5767b159d7587ae2fb90789892b7c53</t>
  </si>
  <si>
    <t>dd5f6b9ce8bc7235008e7df3aaade8afeaea47cc95f108b62adca6d7a8698124</t>
  </si>
  <si>
    <t>dd61a2fca6b17f6dd3d9ab9cf0e0fc8546f7de18ebc0ec76447729b8942ee2d4</t>
  </si>
  <si>
    <t>e0303ceb118b475c8c6b007dea9c1a34f3088b36e1f137221b4cbf0ee9c01713</t>
  </si>
  <si>
    <t>e110db19fe9d43e08415ec4f316d3e794287756aea7665b3c5dc0fd2a5987f6c</t>
  </si>
  <si>
    <t>e137fd718abfcb44828fb0b1ebf30c0ed90aa0edb51124847f23fba0c2de987b</t>
  </si>
  <si>
    <t>e2bf5ec2e82b32933bba7403410077a20dd917014af3a2ca56be4dbed52b612c</t>
  </si>
  <si>
    <t>e37d9c586d0bc3e6fd969203e653ac482b9da567449d8af651414f10bc58652b</t>
  </si>
  <si>
    <t>e39b6e2f093de682fad63b40d8a8e2a64f7e8abb2b44ed0eeb4c3fa9e3e4ec0f</t>
  </si>
  <si>
    <t>e3d0e607913611c351ef7a233b3eabf735351a010bf4c2ce708f92c333a0ed0c</t>
  </si>
  <si>
    <t>e5e350e302ee888d055182d1e9b2d5294afddd1739ddd2d2c03d7406c0928ddf</t>
  </si>
  <si>
    <t>e69b362f3b4db36875c49709154b4ea17744fcb0324e8cc1edb6c1d64d6d28a5</t>
  </si>
  <si>
    <t>e6a2839f44458a73b28cf9ff23204231c743105bcb2cf834715990a7027fb3e3</t>
  </si>
  <si>
    <t>e6d125a5c2e57f72d7f5921cc1425dfa095a8b73e7875bdc385f86e8488f2958</t>
  </si>
  <si>
    <t>e756d60b1380a29654759773938bcab6a3998445a712518e2b4281e770e868ca</t>
  </si>
  <si>
    <t>e77717845dc58f9b8015943ddbfea31ed50b3bdf8d6ada9ca3890c692ce2ec9d</t>
  </si>
  <si>
    <t>e78580b8f1294f6dcd7ddfc118305197fff901d554379337bbadf21403252ac7</t>
  </si>
  <si>
    <t>e7b8293d386a137285d3ebd91abc20f2837c322acb30aa2dbc118e1698ac39ef</t>
  </si>
  <si>
    <t>e804b81a437aa317562008eb99c93e9c42816c662dff1ce1f1efd23c4a51c45f</t>
  </si>
  <si>
    <t>e80c5a56ae3291afa52e8406f9f40126add8d6e432c4ddf343fca16a2380cf2c</t>
  </si>
  <si>
    <t>e883786ca49bdbd884bbf5a06110974990fb8b4ea066fa538abd00107e51dc6e</t>
  </si>
  <si>
    <t>e8f4700e55ce9fbcf357656eff7f81139cb9f3627f9bb6124f2d60348f1a0354</t>
  </si>
  <si>
    <t>e98b16198b6c816f9ce9227c1db7428d4aa73240228df80fdf49bed32f67dee0</t>
  </si>
  <si>
    <t>e9d4de9a0581db14b070fa9a96ee338ea0ae0a3e445e348b4e14047e523285ac</t>
  </si>
  <si>
    <t>ecd0d6a877b47dc50ddeb6ed5dd19bdb88413c1c61710ad91dd327ecdb77e0b4</t>
  </si>
  <si>
    <t>eed02f84b343076bf8df04362a45cdf68dbef42b4a1d6603e696f7c6d7762413</t>
  </si>
  <si>
    <t>eed799484c2b16df97494e6efdae60736c0b719910c458046d5f0aed2c522989</t>
  </si>
  <si>
    <t>ef107497c730c32ba803f64cf84650422a3470d9176e8a2dcfcd018329a9051f</t>
  </si>
  <si>
    <t>ef2e765d32b42b3ee4783a0b9c33d9756573b8d4a2e9f0bbb20484dda66ef733</t>
  </si>
  <si>
    <t>ef40ca48b1816fdb4744697ae3770cec66252ce5d0b69f7c1c201622ce295b63</t>
  </si>
  <si>
    <t>ef6d16b28d6843965ff099fda0821ef4955b1e42d882e3daa739fa25cdeca0b8</t>
  </si>
  <si>
    <t>f096545049c4e11206396731aea4b9cecbebe96d5475478cb9fd2589dc36659c</t>
  </si>
  <si>
    <t>f0ed78e55adfa17eb189f15a1f082a727fa95756a33c3b374dfd4fb4a41c14fa</t>
  </si>
  <si>
    <t>f1328f1f2861c05f20e1b32e2783bdc0028a94f707821b29810b04b175a6c8d1</t>
  </si>
  <si>
    <t>f1a3da9af0afe106cc9fd88ddd6a2416aede44c47138d1664cced6295f1b5e94</t>
  </si>
  <si>
    <t>f265f8ab5220eee49f44fc18c63c60c3a593035eb0fd487998d39b6119c2d5bb</t>
  </si>
  <si>
    <t>f28b5b35c00ccba7c7783acd795dc8d4d7fc286df2d9184575231664237a9d35</t>
  </si>
  <si>
    <t>f36a89739cad114cad2485c7e6bce850cae4c200fc7189034bb11109747e721a</t>
  </si>
  <si>
    <t>f3a2985c3b025d826d5ddf946204e1383cccac60b80ed6a6d3fa111192bcd7f5</t>
  </si>
  <si>
    <t>f3d86dfb5b2eb8f043d29ae82bdeb48a40fb942d539e033c7df1697e4af667c4</t>
  </si>
  <si>
    <t>f4b632e558fc1a0ff7e2a63e00a6167e78a75c8b6928f40dfb01674e86f55a02</t>
  </si>
  <si>
    <t>f5770c5726b10739454c7e883faf9a327372cd46c317c6bb3c1ee8307a378153</t>
  </si>
  <si>
    <t>f5b821270a94ec72c113570f73d855f0745c0031e8ffd91a08a96dbdd6a10c0a</t>
  </si>
  <si>
    <t>f5dcf8e8dacd8f3f232cf89c0bc8bea01d14b8031272a2a241882dec512480a1</t>
  </si>
  <si>
    <t>f67bfef687efc1e25d6bb13ba7fba5e8fc2b718e2e3f5a248700c876737f9223</t>
  </si>
  <si>
    <t>f7257b993c96a1ae7e4452e42da1847822d0d0665fbf06d403fd6ce8c82cdff5</t>
  </si>
  <si>
    <t>f76790ba7a264f15b2f1339f22575ea2e6bfea8ed917ac92745a34054a4f2550</t>
  </si>
  <si>
    <t>f85b6055e849faa315493022ebeee01adbfa23faa99adc0bf4484182ab9414c4</t>
  </si>
  <si>
    <t>f8b7d61ddea3faf9641376e2ae84cb3baae3e13ef34321cc3f13562a7074fe63</t>
  </si>
  <si>
    <t>f900b624e2bb34e3b825399bf02f5db7a94915f9341d92df104329516ce99b71</t>
  </si>
  <si>
    <t>f977da801cf829ee7c42be5f7133f237a5fb825961cbf4421208e93583e820b4</t>
  </si>
  <si>
    <t>f9d304b31b057f3b749a070dbac3a324573a67554b23bd9300cdc2b77dba0efe</t>
  </si>
  <si>
    <t>f9eca45b1b33dbb530558c573ff31ead6ace1a36c4a531874dc531febcd350bc</t>
  </si>
  <si>
    <t>fa30441bf942555a5c3e34a54524908996691b220e97d7def948dda40a78ac34</t>
  </si>
  <si>
    <t>fb4c4955a1d7c969e596911cd34db8bdeea468959e630415ae1f922dab5fcb24</t>
  </si>
  <si>
    <t>fc8b456054331511793152707747519da49b1741358eb38c730cd1f7bd3f25ab</t>
  </si>
  <si>
    <t>fc9982cc50b259f2ab9f49f17a54841d213751bdbb08e73371c387751603c7d8</t>
  </si>
  <si>
    <t>fcad19cf03a6c5e789e5cab5487e0debb5dc1a427d95422ea0cc711560152a32</t>
  </si>
  <si>
    <t>fdab3daf356c3ac69a71bbcbeb718216c4e656f8edf8a250ae2f38725918a60e</t>
  </si>
  <si>
    <t>ff03cd75bfdadaf8e4f6a997ba51064ad19d6e9d04e94b11ef927d89fa6e94fd</t>
  </si>
  <si>
    <t>ff5bb7c443b929373cd04243c0b3104bf95a43307952927ae2ddd2519bfb7cec</t>
  </si>
  <si>
    <t>ffcbe159f5e8ce8e81465af70eea01fa2607dac1cd0a4416f56a6de92c104d7e</t>
  </si>
  <si>
    <t>a</t>
  </si>
  <si>
    <t>b</t>
  </si>
  <si>
    <t>86691d1ba57f284e5a3f859fd687489746730afce0f0f07c56b62d76f075c61e_2hz</t>
  </si>
  <si>
    <t>c</t>
  </si>
  <si>
    <t>d</t>
  </si>
  <si>
    <t>e</t>
  </si>
  <si>
    <t>f</t>
  </si>
  <si>
    <t>ffcbe159f5e8ce8e81465af70eea01fa2607dac1cd0a4416f56a6de92c104d7e_ppg</t>
  </si>
  <si>
    <t>Base</t>
  </si>
  <si>
    <t>ABG</t>
  </si>
  <si>
    <t>Pulse Oximeter</t>
  </si>
  <si>
    <t>Patient Encounter</t>
  </si>
  <si>
    <t>Wave Form</t>
  </si>
  <si>
    <t>Vital Tracer Project - Phase 1</t>
  </si>
  <si>
    <t>3. Exploring dataset</t>
  </si>
  <si>
    <t>2. Research Plan proposed on Jul 23</t>
  </si>
  <si>
    <t>4. Research Plan - Discussion</t>
  </si>
  <si>
    <t>5. Research Plan - Counter Proposal</t>
  </si>
  <si>
    <r>
      <rPr>
        <b/>
        <sz val="11"/>
        <color theme="1"/>
        <rFont val="Calibri"/>
        <family val="2"/>
        <scheme val="minor"/>
      </rPr>
      <t>The Phase 1 of the Project focuses on:</t>
    </r>
    <r>
      <rPr>
        <sz val="11"/>
        <color theme="1"/>
        <rFont val="Calibri"/>
        <family val="2"/>
        <scheme val="minor"/>
      </rPr>
      <t xml:space="preserve">
(1) exploring the </t>
    </r>
    <r>
      <rPr>
        <b/>
        <u/>
        <sz val="11"/>
        <color theme="7" tint="-0.249977111117893"/>
        <rFont val="Calibri"/>
        <family val="2"/>
        <scheme val="minor"/>
      </rPr>
      <t>Openoximetry Respiratory (v1.0.0) dataset</t>
    </r>
    <r>
      <rPr>
        <sz val="11"/>
        <color theme="1"/>
        <rFont val="Calibri"/>
        <family val="2"/>
        <scheme val="minor"/>
      </rPr>
      <t xml:space="preserve"> from PhysioNet (Link: https://physionet.org/content/openox-repo/1.0.0/)
(2) leveraging the data to </t>
    </r>
    <r>
      <rPr>
        <b/>
        <u/>
        <sz val="11"/>
        <color theme="4" tint="-0.249977111117893"/>
        <rFont val="Calibri"/>
        <family val="2"/>
        <scheme val="minor"/>
      </rPr>
      <t>develop a machine learning (ML) model</t>
    </r>
    <r>
      <rPr>
        <sz val="11"/>
        <color theme="1"/>
        <rFont val="Calibri"/>
        <family val="2"/>
        <scheme val="minor"/>
      </rPr>
      <t xml:space="preserve"> aimed at predicting a more accurate SpO2 value which is close to the gold standard SaO2 value extracted from ABG.</t>
    </r>
  </si>
  <si>
    <r>
      <t xml:space="preserve">- Build a classification ML model with:
</t>
    </r>
    <r>
      <rPr>
        <b/>
        <sz val="11"/>
        <color theme="9" tint="-0.249977111117893"/>
        <rFont val="Calibri"/>
        <family val="2"/>
        <scheme val="minor"/>
      </rPr>
      <t>+ Target value:</t>
    </r>
    <r>
      <rPr>
        <sz val="11"/>
        <color theme="1"/>
        <rFont val="Calibri"/>
        <family val="2"/>
        <scheme val="minor"/>
      </rPr>
      <t xml:space="preserve"> SaO2 from ABG (</t>
    </r>
    <r>
      <rPr>
        <b/>
        <sz val="11"/>
        <color theme="5" tint="-0.249977111117893"/>
        <rFont val="Calibri"/>
        <family val="2"/>
        <scheme val="minor"/>
      </rPr>
      <t>continuous number</t>
    </r>
    <r>
      <rPr>
        <sz val="11"/>
        <color theme="1"/>
        <rFont val="Calibri"/>
        <family val="2"/>
        <scheme val="minor"/>
      </rPr>
      <t xml:space="preserve">)
</t>
    </r>
    <r>
      <rPr>
        <b/>
        <sz val="11"/>
        <color theme="8" tint="-0.499984740745262"/>
        <rFont val="Calibri"/>
        <family val="2"/>
        <scheme val="minor"/>
      </rPr>
      <t>+ Features:</t>
    </r>
    <r>
      <rPr>
        <sz val="11"/>
        <color theme="1"/>
        <rFont val="Calibri"/>
        <family val="2"/>
        <scheme val="minor"/>
      </rPr>
      <t xml:space="preserve"> </t>
    </r>
    <r>
      <rPr>
        <b/>
        <sz val="11"/>
        <color theme="7" tint="-0.249977111117893"/>
        <rFont val="Calibri"/>
        <family val="2"/>
        <scheme val="minor"/>
      </rPr>
      <t>demographic variables</t>
    </r>
    <r>
      <rPr>
        <sz val="11"/>
        <color theme="1"/>
        <rFont val="Calibri"/>
        <family val="2"/>
        <scheme val="minor"/>
      </rPr>
      <t xml:space="preserve"> (age, sex, race, ethnicity), </t>
    </r>
    <r>
      <rPr>
        <b/>
        <sz val="11"/>
        <color theme="4" tint="-0.249977111117893"/>
        <rFont val="Calibri"/>
        <family val="2"/>
        <scheme val="minor"/>
      </rPr>
      <t>dermatological variables</t>
    </r>
    <r>
      <rPr>
        <b/>
        <sz val="11"/>
        <color theme="6" tint="-0.249977111117893"/>
        <rFont val="Calibri"/>
        <family val="2"/>
        <scheme val="minor"/>
      </rPr>
      <t xml:space="preserve"> </t>
    </r>
    <r>
      <rPr>
        <sz val="11"/>
        <color theme="1"/>
        <rFont val="Calibri"/>
        <family val="2"/>
        <scheme val="minor"/>
      </rPr>
      <t xml:space="preserve">(skin tone scale), and </t>
    </r>
    <r>
      <rPr>
        <b/>
        <sz val="11"/>
        <color theme="5" tint="-0.249977111117893"/>
        <rFont val="Calibri"/>
        <family val="2"/>
        <scheme val="minor"/>
      </rPr>
      <t>waveform variables</t>
    </r>
    <r>
      <rPr>
        <sz val="11"/>
        <color theme="1"/>
        <rFont val="Calibri"/>
        <family val="2"/>
        <scheme val="minor"/>
      </rPr>
      <t xml:space="preserve"> (PPG RED/IR -&gt; AC/DC, ETCO2, …)
- Feature Engineering
- Evaluation by Calibration Curve
</t>
    </r>
    <r>
      <rPr>
        <b/>
        <sz val="11"/>
        <color theme="5" tint="-0.249977111117893"/>
        <rFont val="Calibri"/>
        <family val="2"/>
        <scheme val="minor"/>
      </rPr>
      <t>- Skin tone classification</t>
    </r>
  </si>
  <si>
    <r>
      <t xml:space="preserve">- There are </t>
    </r>
    <r>
      <rPr>
        <b/>
        <sz val="11"/>
        <color theme="1"/>
        <rFont val="Calibri"/>
        <family val="2"/>
        <scheme val="minor"/>
      </rPr>
      <t>9 types of files</t>
    </r>
    <r>
      <rPr>
        <sz val="11"/>
        <color theme="1"/>
        <rFont val="Calibri"/>
        <family val="2"/>
        <scheme val="minor"/>
      </rPr>
      <t xml:space="preserve">, which could be grouped into </t>
    </r>
    <r>
      <rPr>
        <b/>
        <sz val="11"/>
        <color theme="1"/>
        <rFont val="Calibri"/>
        <family val="2"/>
        <scheme val="minor"/>
      </rPr>
      <t xml:space="preserve">5 main groups </t>
    </r>
    <r>
      <rPr>
        <i/>
        <sz val="11"/>
        <color theme="1"/>
        <rFont val="Calibri"/>
        <family val="2"/>
        <scheme val="minor"/>
      </rPr>
      <t>(see table on the right):</t>
    </r>
    <r>
      <rPr>
        <sz val="11"/>
        <color theme="1"/>
        <rFont val="Calibri"/>
        <family val="2"/>
        <scheme val="minor"/>
      </rPr>
      <t xml:space="preserve">
+ Patient Encounter: Patient, Encounter
+ Spectrophotometer: Spectrophotometer
+ Pulse Oximeter: Device, Pulseoximeter
+ ABG: Bloodgas
+ Wave Form data: 2HZ, PPG, Base
</t>
    </r>
    <r>
      <rPr>
        <b/>
        <u/>
        <sz val="11"/>
        <color rgb="FFFF0000"/>
        <rFont val="Calibri"/>
        <family val="2"/>
        <scheme val="minor"/>
      </rPr>
      <t>Data that cannot/will not be used for SpO2 enhancement model:</t>
    </r>
    <r>
      <rPr>
        <b/>
        <sz val="11"/>
        <color theme="1"/>
        <rFont val="Calibri"/>
        <family val="2"/>
        <scheme val="minor"/>
      </rPr>
      <t xml:space="preserve">
</t>
    </r>
    <r>
      <rPr>
        <sz val="11"/>
        <color theme="5"/>
        <rFont val="Calibri"/>
        <family val="2"/>
        <scheme val="minor"/>
      </rPr>
      <t>-</t>
    </r>
    <r>
      <rPr>
        <u/>
        <sz val="11"/>
        <color theme="5"/>
        <rFont val="Calibri"/>
        <family val="2"/>
        <scheme val="minor"/>
      </rPr>
      <t xml:space="preserve"> </t>
    </r>
    <r>
      <rPr>
        <b/>
        <u/>
        <sz val="11"/>
        <color theme="5"/>
        <rFont val="Calibri"/>
        <family val="2"/>
        <scheme val="minor"/>
      </rPr>
      <t>The Wave Form data category</t>
    </r>
    <r>
      <rPr>
        <sz val="11"/>
        <color theme="1"/>
        <rFont val="Calibri"/>
        <family val="2"/>
        <scheme val="minor"/>
      </rPr>
      <t xml:space="preserve"> seems missing a lot of data, and hence, cannot be used. In addition to this, PPG and Base files do not have sample_id, which is used to linked with the ABG data.
</t>
    </r>
    <r>
      <rPr>
        <sz val="11"/>
        <color theme="5"/>
        <rFont val="Calibri"/>
        <family val="2"/>
        <scheme val="minor"/>
      </rPr>
      <t xml:space="preserve">- </t>
    </r>
    <r>
      <rPr>
        <b/>
        <u/>
        <sz val="11"/>
        <color theme="5"/>
        <rFont val="Calibri"/>
        <family val="2"/>
        <scheme val="minor"/>
      </rPr>
      <t>Patient</t>
    </r>
    <r>
      <rPr>
        <sz val="11"/>
        <color theme="5"/>
        <rFont val="Calibri"/>
        <family val="2"/>
        <scheme val="minor"/>
      </rPr>
      <t>:</t>
    </r>
    <r>
      <rPr>
        <sz val="11"/>
        <color theme="1"/>
        <rFont val="Calibri"/>
        <family val="2"/>
        <scheme val="minor"/>
      </rPr>
      <t xml:space="preserve"> 
+ </t>
    </r>
    <r>
      <rPr>
        <b/>
        <sz val="11"/>
        <color theme="1"/>
        <rFont val="Calibri"/>
        <family val="2"/>
        <scheme val="minor"/>
      </rPr>
      <t>Race</t>
    </r>
    <r>
      <rPr>
        <sz val="11"/>
        <color theme="1"/>
        <rFont val="Calibri"/>
        <family val="2"/>
        <scheme val="minor"/>
      </rPr>
      <t xml:space="preserve"> contains many values that have no description (1,2,3,4 ...)
+ </t>
    </r>
    <r>
      <rPr>
        <b/>
        <sz val="11"/>
        <color theme="1"/>
        <rFont val="Calibri"/>
        <family val="2"/>
        <scheme val="minor"/>
      </rPr>
      <t>Ethnicity</t>
    </r>
    <r>
      <rPr>
        <sz val="11"/>
        <color theme="1"/>
        <rFont val="Calibri"/>
        <family val="2"/>
        <scheme val="minor"/>
      </rPr>
      <t xml:space="preserve">: contains only 2 values, Hispanic or not, which does not provide much insights.
</t>
    </r>
    <r>
      <rPr>
        <b/>
        <u/>
        <sz val="11"/>
        <color theme="5"/>
        <rFont val="Calibri"/>
        <family val="2"/>
        <scheme val="minor"/>
      </rPr>
      <t>- Encounter:</t>
    </r>
    <r>
      <rPr>
        <sz val="11"/>
        <color theme="1"/>
        <rFont val="Calibri"/>
        <family val="2"/>
        <scheme val="minor"/>
      </rPr>
      <t xml:space="preserve">
</t>
    </r>
    <r>
      <rPr>
        <b/>
        <sz val="11"/>
        <rFont val="Calibri"/>
        <family val="2"/>
        <scheme val="minor"/>
      </rPr>
      <t xml:space="preserve">+ Monk scale: </t>
    </r>
    <r>
      <rPr>
        <sz val="11"/>
        <color theme="1"/>
        <rFont val="Calibri"/>
        <family val="2"/>
        <scheme val="minor"/>
      </rPr>
      <t xml:space="preserve">obtains the scales for different position, and cannot trace the exact position/area of measurement, except monk scale for fingernail which could be helpful in some cases.
</t>
    </r>
    <r>
      <rPr>
        <b/>
        <sz val="11"/>
        <color theme="1"/>
        <rFont val="Calibri"/>
        <family val="2"/>
        <scheme val="minor"/>
      </rPr>
      <t>+ Finger device:</t>
    </r>
    <r>
      <rPr>
        <sz val="11"/>
        <color theme="1"/>
        <rFont val="Calibri"/>
        <family val="2"/>
        <scheme val="minor"/>
      </rPr>
      <t xml:space="preserve"> can trace back for approx. 67% in the pulseoximeter file, but it seems not carrying much insights
</t>
    </r>
    <r>
      <rPr>
        <b/>
        <sz val="11"/>
        <color theme="1"/>
        <rFont val="Calibri"/>
        <family val="2"/>
        <scheme val="minor"/>
      </rPr>
      <t>+ Finger diameter:</t>
    </r>
    <r>
      <rPr>
        <sz val="11"/>
        <color theme="1"/>
        <rFont val="Calibri"/>
        <family val="2"/>
        <scheme val="minor"/>
      </rPr>
      <t xml:space="preserve"> not in the scope of this study.
</t>
    </r>
    <r>
      <rPr>
        <b/>
        <u/>
        <sz val="11"/>
        <color theme="5"/>
        <rFont val="Calibri"/>
        <family val="2"/>
        <scheme val="minor"/>
      </rPr>
      <t>- Spectrophotometer:</t>
    </r>
    <r>
      <rPr>
        <sz val="11"/>
        <color theme="1"/>
        <rFont val="Calibri"/>
        <family val="2"/>
        <scheme val="minor"/>
      </rPr>
      <t xml:space="preserve"> most columns cannot be used since we cannot track the position/area of measurement, except observations of group 'fingernail'
</t>
    </r>
    <r>
      <rPr>
        <b/>
        <u/>
        <sz val="11"/>
        <color theme="5"/>
        <rFont val="Calibri"/>
        <family val="2"/>
        <scheme val="minor"/>
      </rPr>
      <t>- Device:</t>
    </r>
    <r>
      <rPr>
        <sz val="11"/>
        <color theme="1"/>
        <rFont val="Calibri"/>
        <family val="2"/>
        <scheme val="minor"/>
      </rPr>
      <t xml:space="preserve"> device types and light types are ignored as it seems to be a limitation of our study</t>
    </r>
  </si>
  <si>
    <r>
      <t xml:space="preserve">- The </t>
    </r>
    <r>
      <rPr>
        <b/>
        <sz val="11"/>
        <color theme="8"/>
        <rFont val="Calibri"/>
        <family val="2"/>
        <scheme val="minor"/>
      </rPr>
      <t>target value is SaO2</t>
    </r>
    <r>
      <rPr>
        <sz val="11"/>
        <color theme="1"/>
        <rFont val="Calibri"/>
        <family val="2"/>
        <scheme val="minor"/>
      </rPr>
      <t xml:space="preserve"> whose data type is a </t>
    </r>
    <r>
      <rPr>
        <b/>
        <sz val="11"/>
        <color theme="8"/>
        <rFont val="Calibri"/>
        <family val="2"/>
        <scheme val="minor"/>
      </rPr>
      <t>continuous number</t>
    </r>
    <r>
      <rPr>
        <sz val="11"/>
        <color theme="1"/>
        <rFont val="Calibri"/>
        <family val="2"/>
        <scheme val="minor"/>
      </rPr>
      <t xml:space="preserve">; therefore, the suitable model is </t>
    </r>
    <r>
      <rPr>
        <b/>
        <sz val="11"/>
        <color theme="9" tint="-0.249977111117893"/>
        <rFont val="Calibri"/>
        <family val="2"/>
        <scheme val="minor"/>
      </rPr>
      <t>regression</t>
    </r>
    <r>
      <rPr>
        <sz val="11"/>
        <color theme="1"/>
        <rFont val="Calibri"/>
        <family val="2"/>
        <scheme val="minor"/>
      </rPr>
      <t xml:space="preserve">.
- The </t>
    </r>
    <r>
      <rPr>
        <b/>
        <sz val="11"/>
        <color theme="5" tint="-0.249977111117893"/>
        <rFont val="Calibri"/>
        <family val="2"/>
        <scheme val="minor"/>
      </rPr>
      <t>waveform variables</t>
    </r>
    <r>
      <rPr>
        <sz val="11"/>
        <color theme="1"/>
        <rFont val="Calibri"/>
        <family val="2"/>
        <scheme val="minor"/>
      </rPr>
      <t xml:space="preserve"> have </t>
    </r>
    <r>
      <rPr>
        <b/>
        <sz val="11"/>
        <color theme="5" tint="-0.249977111117893"/>
        <rFont val="Calibri"/>
        <family val="2"/>
        <scheme val="minor"/>
      </rPr>
      <t>too much missing values</t>
    </r>
    <r>
      <rPr>
        <sz val="11"/>
        <color theme="1"/>
        <rFont val="Calibri"/>
        <family val="2"/>
        <scheme val="minor"/>
      </rPr>
      <t>; therefore, it is impossible to put them into the model.
- The</t>
    </r>
    <r>
      <rPr>
        <b/>
        <sz val="11"/>
        <color theme="5" tint="-0.249977111117893"/>
        <rFont val="Calibri"/>
        <family val="2"/>
        <scheme val="minor"/>
      </rPr>
      <t xml:space="preserve"> skin tone classification</t>
    </r>
    <r>
      <rPr>
        <sz val="11"/>
        <color theme="1"/>
        <rFont val="Calibri"/>
        <family val="2"/>
        <scheme val="minor"/>
      </rPr>
      <t xml:space="preserve"> can have some approach as below:
+ </t>
    </r>
    <r>
      <rPr>
        <b/>
        <sz val="11"/>
        <color theme="1"/>
        <rFont val="Calibri"/>
        <family val="2"/>
        <scheme val="minor"/>
      </rPr>
      <t>the target skin tone</t>
    </r>
    <r>
      <rPr>
        <sz val="11"/>
        <color theme="1"/>
        <rFont val="Calibri"/>
        <family val="2"/>
        <scheme val="minor"/>
      </rPr>
      <t xml:space="preserve"> for monk scale/fitzpatrick in the encounter file are qualitative.
+</t>
    </r>
    <r>
      <rPr>
        <b/>
        <sz val="11"/>
        <color theme="1"/>
        <rFont val="Calibri"/>
        <family val="2"/>
        <scheme val="minor"/>
      </rPr>
      <t xml:space="preserve"> the features</t>
    </r>
    <r>
      <rPr>
        <sz val="11"/>
        <color theme="1"/>
        <rFont val="Calibri"/>
        <family val="2"/>
        <scheme val="minor"/>
      </rPr>
      <t xml:space="preserve"> are all the quantitative variables in the spectrophotometer.
+ </t>
    </r>
    <r>
      <rPr>
        <b/>
        <u/>
        <sz val="11"/>
        <color rgb="FFFF0000"/>
        <rFont val="Calibri"/>
        <family val="2"/>
        <scheme val="minor"/>
      </rPr>
      <t>critical questions:</t>
    </r>
    <r>
      <rPr>
        <sz val="11"/>
        <color theme="1"/>
        <rFont val="Calibri"/>
        <family val="2"/>
        <scheme val="minor"/>
      </rPr>
      <t xml:space="preserve"> how trustful is the qualitative skin tone scale? how well the monk scale and fitzpatrick scale address the quality of measuring lights for SpO2 even though we know that the different skin tone would impact the quality of Pulse SpO2 measurement? -&gt; </t>
    </r>
    <r>
      <rPr>
        <b/>
        <u/>
        <sz val="11"/>
        <color theme="8" tint="-0.249977111117893"/>
        <rFont val="Calibri"/>
        <family val="2"/>
        <scheme val="minor"/>
      </rPr>
      <t>possible approach</t>
    </r>
    <r>
      <rPr>
        <b/>
        <sz val="11"/>
        <color theme="1"/>
        <rFont val="Calibri"/>
        <family val="2"/>
        <scheme val="minor"/>
      </rPr>
      <t>:</t>
    </r>
    <r>
      <rPr>
        <sz val="11"/>
        <color theme="1"/>
        <rFont val="Calibri"/>
        <family val="2"/>
        <scheme val="minor"/>
      </rPr>
      <t xml:space="preserve"> create new labels for skin tone based on </t>
    </r>
    <r>
      <rPr>
        <b/>
        <sz val="11"/>
        <color theme="9" tint="-0.249977111117893"/>
        <rFont val="Calibri"/>
        <family val="2"/>
        <scheme val="minor"/>
      </rPr>
      <t>unsupervised learning technique</t>
    </r>
    <r>
      <rPr>
        <sz val="11"/>
        <color theme="1"/>
        <rFont val="Calibri"/>
        <family val="2"/>
        <scheme val="minor"/>
      </rPr>
      <t xml:space="preserve"> and evaluate it based on the performance of the supervised learning model used for SpO2 enhancement?
+ </t>
    </r>
    <r>
      <rPr>
        <b/>
        <u/>
        <sz val="11"/>
        <color rgb="FFFF0000"/>
        <rFont val="Calibri"/>
        <family val="2"/>
        <scheme val="minor"/>
      </rPr>
      <t>other concern:</t>
    </r>
    <r>
      <rPr>
        <sz val="11"/>
        <color theme="1"/>
        <rFont val="Calibri"/>
        <family val="2"/>
        <scheme val="minor"/>
      </rPr>
      <t xml:space="preserve"> the quantitative data have 3 different values for each patient_encounter, what is the value that we use for model training? -&gt; </t>
    </r>
    <r>
      <rPr>
        <b/>
        <u/>
        <sz val="11"/>
        <color theme="8" tint="-0.249977111117893"/>
        <rFont val="Calibri"/>
        <family val="2"/>
        <scheme val="minor"/>
      </rPr>
      <t>possible approach:</t>
    </r>
    <r>
      <rPr>
        <sz val="11"/>
        <color theme="1"/>
        <rFont val="Calibri"/>
        <family val="2"/>
        <scheme val="minor"/>
      </rPr>
      <t xml:space="preserve"> should we use the average value? or should we just keep all different values for each patient_encounter (x3 )
Therefore, to build a regression ML model, given all the waveform data is impossible to use, we have to use the provided Pulse SpO2 as the main indicator for the digital measured equipments/devices.</t>
    </r>
  </si>
  <si>
    <t>send email re missing ppg files</t>
  </si>
  <si>
    <r>
      <rPr>
        <b/>
        <u/>
        <sz val="11"/>
        <color theme="4" tint="-0.249977111117893"/>
        <rFont val="Calibri"/>
        <family val="2"/>
        <scheme val="minor"/>
      </rPr>
      <t>PROPOSAL 1: Build ML regression model with Fitzpatrick's skin tone scale</t>
    </r>
    <r>
      <rPr>
        <sz val="11"/>
        <color theme="4" tint="-0.249977111117893"/>
        <rFont val="Calibri"/>
        <family val="2"/>
        <scheme val="minor"/>
      </rPr>
      <t xml:space="preserve">
</t>
    </r>
    <r>
      <rPr>
        <b/>
        <sz val="11"/>
        <color theme="9" tint="-0.249977111117893"/>
        <rFont val="Calibri"/>
        <family val="2"/>
        <scheme val="minor"/>
      </rPr>
      <t>- Target value:</t>
    </r>
    <r>
      <rPr>
        <sz val="11"/>
        <color theme="1"/>
        <rFont val="Calibri"/>
        <family val="2"/>
        <scheme val="minor"/>
      </rPr>
      <t xml:space="preserve"> </t>
    </r>
    <r>
      <rPr>
        <b/>
        <sz val="11"/>
        <color theme="9" tint="-0.249977111117893"/>
        <rFont val="Calibri"/>
        <family val="2"/>
        <scheme val="minor"/>
      </rPr>
      <t>SaO2</t>
    </r>
    <r>
      <rPr>
        <sz val="11"/>
        <color theme="1"/>
        <rFont val="Calibri"/>
        <family val="2"/>
        <scheme val="minor"/>
      </rPr>
      <t xml:space="preserve">
</t>
    </r>
    <r>
      <rPr>
        <b/>
        <sz val="11"/>
        <color theme="8" tint="-0.499984740745262"/>
        <rFont val="Calibri"/>
        <family val="2"/>
        <scheme val="minor"/>
      </rPr>
      <t xml:space="preserve">- Features: </t>
    </r>
    <r>
      <rPr>
        <b/>
        <sz val="11"/>
        <color theme="7" tint="-0.249977111117893"/>
        <rFont val="Calibri"/>
        <family val="2"/>
        <scheme val="minor"/>
      </rPr>
      <t>demographic variables</t>
    </r>
    <r>
      <rPr>
        <sz val="11"/>
        <color theme="1"/>
        <rFont val="Calibri"/>
        <family val="2"/>
        <scheme val="minor"/>
      </rPr>
      <t xml:space="preserve"> (age, sex), </t>
    </r>
    <r>
      <rPr>
        <b/>
        <sz val="11"/>
        <color theme="8" tint="-0.249977111117893"/>
        <rFont val="Calibri"/>
        <family val="2"/>
        <scheme val="minor"/>
      </rPr>
      <t>dermatological variables</t>
    </r>
    <r>
      <rPr>
        <sz val="11"/>
        <color theme="1"/>
        <rFont val="Calibri"/>
        <family val="2"/>
        <scheme val="minor"/>
      </rPr>
      <t xml:space="preserve"> (fitzpatrick scale), and</t>
    </r>
    <r>
      <rPr>
        <b/>
        <sz val="11"/>
        <color theme="5" tint="-0.249977111117893"/>
        <rFont val="Calibri"/>
        <family val="2"/>
        <scheme val="minor"/>
      </rPr>
      <t xml:space="preserve"> Pulseoximeter variable</t>
    </r>
    <r>
      <rPr>
        <sz val="11"/>
        <color theme="1"/>
        <rFont val="Calibri"/>
        <family val="2"/>
        <scheme val="minor"/>
      </rPr>
      <t xml:space="preserve"> (SpO2 and maybe pi)
</t>
    </r>
    <r>
      <rPr>
        <b/>
        <u/>
        <sz val="11"/>
        <color theme="4" tint="-0.249977111117893"/>
        <rFont val="Calibri"/>
        <family val="2"/>
        <scheme val="minor"/>
      </rPr>
      <t>PROPOSAL 2: Build ML regression model with Monk's skin tone scale</t>
    </r>
    <r>
      <rPr>
        <sz val="11"/>
        <color theme="1"/>
        <rFont val="Calibri"/>
        <family val="2"/>
        <scheme val="minor"/>
      </rPr>
      <t xml:space="preserve">
- </t>
    </r>
    <r>
      <rPr>
        <b/>
        <sz val="11"/>
        <color theme="9" tint="-0.249977111117893"/>
        <rFont val="Calibri"/>
        <family val="2"/>
        <scheme val="minor"/>
      </rPr>
      <t>Target value: SaO2</t>
    </r>
    <r>
      <rPr>
        <sz val="11"/>
        <color theme="1"/>
        <rFont val="Calibri"/>
        <family val="2"/>
        <scheme val="minor"/>
      </rPr>
      <t xml:space="preserve">
- </t>
    </r>
    <r>
      <rPr>
        <b/>
        <sz val="11"/>
        <color rgb="FF002060"/>
        <rFont val="Calibri"/>
        <family val="2"/>
        <scheme val="minor"/>
      </rPr>
      <t>Features</t>
    </r>
    <r>
      <rPr>
        <sz val="11"/>
        <color theme="1"/>
        <rFont val="Calibri"/>
        <family val="2"/>
        <scheme val="minor"/>
      </rPr>
      <t xml:space="preserve">: </t>
    </r>
    <r>
      <rPr>
        <b/>
        <sz val="11"/>
        <color theme="7" tint="-0.249977111117893"/>
        <rFont val="Calibri"/>
        <family val="2"/>
        <scheme val="minor"/>
      </rPr>
      <t xml:space="preserve">demographic variables </t>
    </r>
    <r>
      <rPr>
        <sz val="11"/>
        <color theme="1"/>
        <rFont val="Calibri"/>
        <family val="2"/>
        <scheme val="minor"/>
      </rPr>
      <t xml:space="preserve">(age, sex), </t>
    </r>
    <r>
      <rPr>
        <b/>
        <sz val="11"/>
        <color theme="8" tint="-0.249977111117893"/>
        <rFont val="Calibri"/>
        <family val="2"/>
        <scheme val="minor"/>
      </rPr>
      <t>dermatological variables</t>
    </r>
    <r>
      <rPr>
        <sz val="11"/>
        <color theme="1"/>
        <rFont val="Calibri"/>
        <family val="2"/>
        <scheme val="minor"/>
      </rPr>
      <t xml:space="preserve"> (monk scale for fingernail (less observations)), and </t>
    </r>
    <r>
      <rPr>
        <b/>
        <sz val="11"/>
        <color theme="5" tint="-0.249977111117893"/>
        <rFont val="Calibri"/>
        <family val="2"/>
        <scheme val="minor"/>
      </rPr>
      <t>Pulseoximeter variable</t>
    </r>
    <r>
      <rPr>
        <sz val="11"/>
        <color theme="1"/>
        <rFont val="Calibri"/>
        <family val="2"/>
        <scheme val="minor"/>
      </rPr>
      <t xml:space="preserve"> (SpO2 and maybe pi)
</t>
    </r>
    <r>
      <rPr>
        <b/>
        <u/>
        <sz val="11"/>
        <color theme="4" tint="-0.249977111117893"/>
        <rFont val="Calibri"/>
        <family val="2"/>
        <scheme val="minor"/>
      </rPr>
      <t>PROPOSAL 3: Build ML regression model with ML supervised model for skin tone classification based on spectrophotometer data</t>
    </r>
    <r>
      <rPr>
        <sz val="11"/>
        <color theme="1"/>
        <rFont val="Calibri"/>
        <family val="2"/>
        <scheme val="minor"/>
      </rPr>
      <t xml:space="preserve">
- </t>
    </r>
    <r>
      <rPr>
        <b/>
        <sz val="11"/>
        <color theme="9" tint="-0.249977111117893"/>
        <rFont val="Calibri"/>
        <family val="2"/>
        <scheme val="minor"/>
      </rPr>
      <t>Target value: SaO2</t>
    </r>
    <r>
      <rPr>
        <sz val="11"/>
        <color theme="1"/>
        <rFont val="Calibri"/>
        <family val="2"/>
        <scheme val="minor"/>
      </rPr>
      <t xml:space="preserve">
- </t>
    </r>
    <r>
      <rPr>
        <b/>
        <sz val="11"/>
        <color theme="8" tint="-0.499984740745262"/>
        <rFont val="Calibri"/>
        <family val="2"/>
        <scheme val="minor"/>
      </rPr>
      <t>Features:</t>
    </r>
    <r>
      <rPr>
        <b/>
        <sz val="11"/>
        <color theme="7" tint="-0.249977111117893"/>
        <rFont val="Calibri"/>
        <family val="2"/>
        <scheme val="minor"/>
      </rPr>
      <t xml:space="preserve"> demographic variables </t>
    </r>
    <r>
      <rPr>
        <sz val="11"/>
        <color theme="1"/>
        <rFont val="Calibri"/>
        <family val="2"/>
        <scheme val="minor"/>
      </rPr>
      <t xml:space="preserve">(age, sex) and </t>
    </r>
    <r>
      <rPr>
        <b/>
        <sz val="11"/>
        <color theme="8" tint="-0.249977111117893"/>
        <rFont val="Calibri"/>
        <family val="2"/>
        <scheme val="minor"/>
      </rPr>
      <t>dermatological variables</t>
    </r>
    <r>
      <rPr>
        <sz val="11"/>
        <color theme="1"/>
        <rFont val="Calibri"/>
        <family val="2"/>
        <scheme val="minor"/>
      </rPr>
      <t xml:space="preserve"> (monk scale for fingernail: train model -&gt; predict -&gt; full observations), and </t>
    </r>
    <r>
      <rPr>
        <b/>
        <sz val="11"/>
        <color theme="5" tint="-0.249977111117893"/>
        <rFont val="Calibri"/>
        <family val="2"/>
        <scheme val="minor"/>
      </rPr>
      <t>Pulseoximeter</t>
    </r>
    <r>
      <rPr>
        <sz val="11"/>
        <color theme="1"/>
        <rFont val="Calibri"/>
        <family val="2"/>
        <scheme val="minor"/>
      </rPr>
      <t xml:space="preserve"> </t>
    </r>
    <r>
      <rPr>
        <b/>
        <sz val="11"/>
        <color theme="5" tint="-0.249977111117893"/>
        <rFont val="Calibri"/>
        <family val="2"/>
        <scheme val="minor"/>
      </rPr>
      <t>variable</t>
    </r>
    <r>
      <rPr>
        <sz val="11"/>
        <color theme="1"/>
        <rFont val="Calibri"/>
        <family val="2"/>
        <scheme val="minor"/>
      </rPr>
      <t xml:space="preserve"> (SpO2 and maybe pi)
</t>
    </r>
    <r>
      <rPr>
        <b/>
        <u/>
        <sz val="11"/>
        <color theme="4" tint="-0.249977111117893"/>
        <rFont val="Calibri"/>
        <family val="2"/>
        <scheme val="minor"/>
      </rPr>
      <t>PROPOSAL 4: Build ML regression model and ML unsupervied model for skin tone classification (clustering) based on spectrophotometer data</t>
    </r>
    <r>
      <rPr>
        <b/>
        <sz val="11"/>
        <color theme="4" tint="-0.249977111117893"/>
        <rFont val="Calibri"/>
        <family val="2"/>
        <scheme val="minor"/>
      </rPr>
      <t xml:space="preserve">
</t>
    </r>
    <r>
      <rPr>
        <b/>
        <sz val="11"/>
        <color theme="9" tint="-0.249977111117893"/>
        <rFont val="Calibri"/>
        <family val="2"/>
        <scheme val="minor"/>
      </rPr>
      <t>- Target value: SaO2</t>
    </r>
    <r>
      <rPr>
        <sz val="11"/>
        <color theme="1"/>
        <rFont val="Calibri"/>
        <family val="2"/>
        <scheme val="minor"/>
      </rPr>
      <t xml:space="preserve">
</t>
    </r>
    <r>
      <rPr>
        <b/>
        <sz val="11"/>
        <color theme="8" tint="-0.499984740745262"/>
        <rFont val="Calibri"/>
        <family val="2"/>
        <scheme val="minor"/>
      </rPr>
      <t>- Features:</t>
    </r>
    <r>
      <rPr>
        <sz val="11"/>
        <color theme="1"/>
        <rFont val="Calibri"/>
        <family val="2"/>
        <scheme val="minor"/>
      </rPr>
      <t xml:space="preserve"> </t>
    </r>
    <r>
      <rPr>
        <b/>
        <sz val="11"/>
        <color theme="7" tint="-0.249977111117893"/>
        <rFont val="Calibri"/>
        <family val="2"/>
        <scheme val="minor"/>
      </rPr>
      <t>demographic variables</t>
    </r>
    <r>
      <rPr>
        <sz val="11"/>
        <color theme="1"/>
        <rFont val="Calibri"/>
        <family val="2"/>
        <scheme val="minor"/>
      </rPr>
      <t xml:space="preserve"> (age, sex) and </t>
    </r>
    <r>
      <rPr>
        <b/>
        <sz val="11"/>
        <color theme="8" tint="-0.249977111117893"/>
        <rFont val="Calibri"/>
        <family val="2"/>
        <scheme val="minor"/>
      </rPr>
      <t>dermatological variables</t>
    </r>
    <r>
      <rPr>
        <sz val="11"/>
        <color theme="1"/>
        <rFont val="Calibri"/>
        <family val="2"/>
        <scheme val="minor"/>
      </rPr>
      <t xml:space="preserve"> (skin tone clusters from unsupervised learning model: train model -&gt; clustering -&gt; full observations), and</t>
    </r>
    <r>
      <rPr>
        <b/>
        <sz val="11"/>
        <color theme="5" tint="-0.249977111117893"/>
        <rFont val="Calibri"/>
        <family val="2"/>
        <scheme val="minor"/>
      </rPr>
      <t xml:space="preserve"> Pulseoximeter variable</t>
    </r>
    <r>
      <rPr>
        <sz val="11"/>
        <color theme="1"/>
        <rFont val="Calibri"/>
        <family val="2"/>
        <scheme val="minor"/>
      </rPr>
      <t xml:space="preserve"> (SpO2 and maybe pi)</t>
    </r>
  </si>
  <si>
    <t>150Hz</t>
  </si>
  <si>
    <t>send email to PhysioNet</t>
  </si>
  <si>
    <t># of people per monk scale</t>
  </si>
  <si>
    <t>sample_id for ppg</t>
  </si>
  <si>
    <t>clarify in 14 samples, how many subjects are theire (monk scale distribution)</t>
  </si>
  <si>
    <t>150HZ, 2HZ mean</t>
  </si>
  <si>
    <t>feature important for all vs monk scale</t>
  </si>
  <si>
    <t>update the legend color based on monk scale</t>
  </si>
  <si>
    <t>1.1 Email data providers and request for sample ID for PPG signals, number of subjects per Monk scale group and spo2 data.</t>
  </si>
  <si>
    <t>1.2 Update the Molk scale visualization with the correct colour ordering from light to dark skin tones</t>
  </si>
  <si>
    <t>1.3 Analyze other features besides LAB for correlation with Monk Scale and perform feature important analysis</t>
  </si>
  <si>
    <t>x</t>
  </si>
  <si>
    <t>Continuous data contained here includes ECG, oxygen and carbon dioxide in mmHg, respiratory rate, and blood pressure in mmHg in WFDB format. 
NB: if data is available from a continuous source, it is not entered in the 'bloodgas' table, but may be linked to a specific blood gas sample via 'encounter_id', and 'sample_number' or date and time.</t>
  </si>
  <si>
    <t>File error:
- PI number in 2HZ file
- the UOM of the waveform in the basefile</t>
  </si>
  <si>
    <t>Break-down the number of patients, encounters in for Monk_scale distribution data</t>
  </si>
  <si>
    <r>
      <t>BUILD ML based on</t>
    </r>
    <r>
      <rPr>
        <sz val="11"/>
        <color rgb="FFFF0000"/>
        <rFont val="Arial"/>
        <family val="2"/>
      </rPr>
      <t xml:space="preserve"> signal features:</t>
    </r>
    <r>
      <rPr>
        <sz val="11"/>
        <color theme="1"/>
        <rFont val="Arial"/>
        <family val="2"/>
      </rPr>
      <t xml:space="preserve">
CNN
LSTM</t>
    </r>
  </si>
  <si>
    <t>more epochs, LSTM</t>
  </si>
  <si>
    <t>reminder email</t>
  </si>
  <si>
    <t>draft email for classfication: what is the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</si>
</sst>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numFmt numFmtId="165" formatCode="[$-409]h:mm\ AM/PM;@"/>
    <numFmt numFmtId="166" formatCode="dd"/>
  </numFmts>
  <fonts count="65">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rgb="FFFF0000"/>
      <name val="Calibri"/>
      <family val="2"/>
      <scheme val="minor"/>
    </font>
    <font>
      <sz val="11"/>
      <color theme="1" tint="0.34998626667073579"/>
      <name val="Calibri"/>
      <family val="2"/>
      <scheme val="minor"/>
    </font>
    <font>
      <sz val="11"/>
      <color theme="1" tint="0.249977111117893"/>
      <name val="Calibri"/>
      <family val="2"/>
      <scheme val="minor"/>
    </font>
    <font>
      <b/>
      <sz val="11"/>
      <color theme="1" tint="0.34998626667073579"/>
      <name val="Calibri"/>
      <family val="2"/>
      <scheme val="minor"/>
    </font>
    <font>
      <b/>
      <sz val="12"/>
      <color theme="0"/>
      <name val="Calibri"/>
      <family val="2"/>
      <scheme val="minor"/>
    </font>
    <font>
      <b/>
      <sz val="11"/>
      <color theme="0"/>
      <name val="Calibri Light"/>
      <family val="2"/>
      <scheme val="major"/>
    </font>
    <font>
      <sz val="14"/>
      <color theme="1" tint="0.249977111117893"/>
      <name val="Calibri"/>
      <family val="2"/>
      <scheme val="minor"/>
    </font>
    <font>
      <b/>
      <sz val="12"/>
      <color theme="5" tint="0.79976805932798245"/>
      <name val="Calibri"/>
      <family val="2"/>
      <scheme val="minor"/>
    </font>
    <font>
      <sz val="14"/>
      <color theme="5" tint="0.79998168889431442"/>
      <name val="Calibri Light"/>
      <family val="2"/>
      <scheme val="major"/>
    </font>
    <font>
      <sz val="14"/>
      <name val="Arial (Body)"/>
    </font>
    <font>
      <b/>
      <sz val="26"/>
      <color theme="0"/>
      <name val="Calibri Light"/>
      <family val="2"/>
      <scheme val="major"/>
    </font>
    <font>
      <sz val="90"/>
      <name val="Cochocib Script Latin Pro"/>
    </font>
    <font>
      <b/>
      <sz val="90"/>
      <name val="Calibri Light"/>
      <family val="2"/>
      <scheme val="major"/>
    </font>
    <font>
      <sz val="8"/>
      <name val="Calibri"/>
      <family val="2"/>
      <scheme val="minor"/>
    </font>
    <font>
      <sz val="11"/>
      <name val="Calibri"/>
      <family val="2"/>
      <scheme val="minor"/>
    </font>
    <font>
      <sz val="11"/>
      <name val="Calibri Light"/>
      <family val="2"/>
      <scheme val="major"/>
    </font>
    <font>
      <sz val="36"/>
      <color theme="4" tint="-0.24994659260841701"/>
      <name val="Calibri"/>
      <family val="2"/>
      <scheme val="minor"/>
    </font>
    <font>
      <sz val="36"/>
      <color theme="1"/>
      <name val="Calibri Light"/>
      <family val="2"/>
      <scheme val="major"/>
    </font>
    <font>
      <b/>
      <sz val="28"/>
      <color theme="0"/>
      <name val="Calibri Light"/>
      <family val="2"/>
      <scheme val="major"/>
    </font>
    <font>
      <b/>
      <sz val="36"/>
      <color theme="1"/>
      <name val="Calibri Light"/>
      <family val="2"/>
      <scheme val="major"/>
    </font>
    <font>
      <sz val="10"/>
      <name val="Calibri Light"/>
      <family val="2"/>
      <scheme val="major"/>
    </font>
    <font>
      <sz val="16"/>
      <color theme="1"/>
      <name val="Calibri"/>
      <family val="2"/>
      <scheme val="minor"/>
    </font>
    <font>
      <sz val="16"/>
      <color theme="1"/>
      <name val="Calibri Light"/>
      <family val="2"/>
      <scheme val="major"/>
    </font>
    <font>
      <sz val="11"/>
      <color theme="1"/>
      <name val="Calibri Light"/>
      <family val="2"/>
      <scheme val="major"/>
    </font>
    <font>
      <sz val="36"/>
      <name val="Calibri Light"/>
      <family val="2"/>
      <scheme val="major"/>
    </font>
    <font>
      <sz val="36"/>
      <color theme="4" tint="-0.24994659260841701"/>
      <name val="Calibri Light"/>
      <family val="2"/>
      <scheme val="major"/>
    </font>
    <font>
      <b/>
      <u/>
      <sz val="11"/>
      <color theme="1"/>
      <name val="Calibri"/>
      <family val="2"/>
      <scheme val="minor"/>
    </font>
    <font>
      <b/>
      <i/>
      <sz val="11"/>
      <color theme="1"/>
      <name val="Calibri"/>
      <family val="2"/>
      <scheme val="minor"/>
    </font>
    <font>
      <i/>
      <sz val="11"/>
      <color theme="1"/>
      <name val="Calibri"/>
      <family val="2"/>
      <scheme val="minor"/>
    </font>
    <font>
      <b/>
      <i/>
      <u/>
      <sz val="11"/>
      <color theme="1"/>
      <name val="Calibri"/>
      <family val="2"/>
      <scheme val="minor"/>
    </font>
    <font>
      <b/>
      <i/>
      <sz val="11"/>
      <color theme="5" tint="-0.249977111117893"/>
      <name val="Calibri"/>
      <family val="2"/>
      <scheme val="minor"/>
    </font>
    <font>
      <sz val="11"/>
      <color theme="7" tint="-0.249977111117893"/>
      <name val="Calibri"/>
      <family val="2"/>
      <scheme val="minor"/>
    </font>
    <font>
      <sz val="11"/>
      <color theme="5" tint="-0.249977111117893"/>
      <name val="Calibri"/>
      <family val="2"/>
      <scheme val="minor"/>
    </font>
    <font>
      <b/>
      <sz val="11"/>
      <color theme="5" tint="-0.249977111117893"/>
      <name val="Calibri"/>
      <family val="2"/>
      <scheme val="minor"/>
    </font>
    <font>
      <b/>
      <u/>
      <sz val="11"/>
      <color theme="1" tint="0.34998626667073579"/>
      <name val="Calibri"/>
      <family val="2"/>
      <scheme val="minor"/>
    </font>
    <font>
      <b/>
      <u/>
      <sz val="11"/>
      <color theme="9" tint="-0.499984740745262"/>
      <name val="Calibri"/>
      <family val="2"/>
      <scheme val="minor"/>
    </font>
    <font>
      <sz val="11"/>
      <color theme="9" tint="-0.499984740745262"/>
      <name val="Calibri"/>
      <family val="2"/>
      <scheme val="minor"/>
    </font>
    <font>
      <b/>
      <i/>
      <sz val="11"/>
      <color theme="7" tint="-0.249977111117893"/>
      <name val="Calibri"/>
      <family val="2"/>
      <scheme val="minor"/>
    </font>
    <font>
      <b/>
      <sz val="12"/>
      <color theme="1" tint="0.249977111117893"/>
      <name val="Calibri"/>
      <family val="2"/>
      <scheme val="minor"/>
    </font>
    <font>
      <b/>
      <u/>
      <sz val="11"/>
      <color theme="4" tint="-0.249977111117893"/>
      <name val="Calibri"/>
      <family val="2"/>
      <scheme val="minor"/>
    </font>
    <font>
      <sz val="11"/>
      <color theme="4" tint="-0.249977111117893"/>
      <name val="Calibri"/>
      <family val="2"/>
      <scheme val="minor"/>
    </font>
    <font>
      <b/>
      <u/>
      <sz val="11"/>
      <color theme="9" tint="-0.249977111117893"/>
      <name val="Calibri"/>
      <family val="2"/>
      <scheme val="minor"/>
    </font>
    <font>
      <b/>
      <sz val="11"/>
      <color theme="7" tint="-0.249977111117893"/>
      <name val="Calibri"/>
      <family val="2"/>
      <scheme val="minor"/>
    </font>
    <font>
      <b/>
      <u/>
      <sz val="11"/>
      <color rgb="FFFF0000"/>
      <name val="Calibri"/>
      <family val="2"/>
      <scheme val="minor"/>
    </font>
    <font>
      <b/>
      <u/>
      <sz val="11"/>
      <color theme="7" tint="-0.249977111117893"/>
      <name val="Calibri"/>
      <family val="2"/>
      <scheme val="minor"/>
    </font>
    <font>
      <b/>
      <u/>
      <sz val="11"/>
      <color theme="5" tint="-0.249977111117893"/>
      <name val="Calibri"/>
      <family val="2"/>
      <scheme val="minor"/>
    </font>
    <font>
      <b/>
      <sz val="11"/>
      <name val="Calibri"/>
      <family val="2"/>
      <scheme val="minor"/>
    </font>
    <font>
      <b/>
      <sz val="11"/>
      <color theme="9" tint="-0.249977111117893"/>
      <name val="Calibri"/>
      <family val="2"/>
      <scheme val="minor"/>
    </font>
    <font>
      <b/>
      <sz val="11"/>
      <color theme="6" tint="-0.249977111117893"/>
      <name val="Calibri"/>
      <family val="2"/>
      <scheme val="minor"/>
    </font>
    <font>
      <sz val="11"/>
      <color theme="5"/>
      <name val="Calibri"/>
      <family val="2"/>
      <scheme val="minor"/>
    </font>
    <font>
      <b/>
      <sz val="11"/>
      <color theme="8" tint="-0.249977111117893"/>
      <name val="Calibri"/>
      <family val="2"/>
      <scheme val="minor"/>
    </font>
    <font>
      <b/>
      <sz val="11"/>
      <color theme="8" tint="-0.499984740745262"/>
      <name val="Calibri"/>
      <family val="2"/>
      <scheme val="minor"/>
    </font>
    <font>
      <b/>
      <sz val="11"/>
      <color theme="4" tint="-0.249977111117893"/>
      <name val="Calibri"/>
      <family val="2"/>
      <scheme val="minor"/>
    </font>
    <font>
      <b/>
      <sz val="11"/>
      <color theme="8"/>
      <name val="Calibri"/>
      <family val="2"/>
      <scheme val="minor"/>
    </font>
    <font>
      <b/>
      <u/>
      <sz val="11"/>
      <color theme="8" tint="-0.249977111117893"/>
      <name val="Calibri"/>
      <family val="2"/>
      <scheme val="minor"/>
    </font>
    <font>
      <u/>
      <sz val="11"/>
      <color theme="5"/>
      <name val="Calibri"/>
      <family val="2"/>
      <scheme val="minor"/>
    </font>
    <font>
      <b/>
      <u/>
      <sz val="11"/>
      <color theme="5"/>
      <name val="Calibri"/>
      <family val="2"/>
      <scheme val="minor"/>
    </font>
    <font>
      <b/>
      <sz val="11"/>
      <color rgb="FF002060"/>
      <name val="Calibri"/>
      <family val="2"/>
      <scheme val="minor"/>
    </font>
    <font>
      <sz val="12"/>
      <color theme="1"/>
      <name val="Arial"/>
      <family val="2"/>
    </font>
    <font>
      <sz val="11"/>
      <color theme="1"/>
      <name val="Arial"/>
      <family val="2"/>
    </font>
    <font>
      <sz val="11"/>
      <color rgb="FFFF0000"/>
      <name val="Arial"/>
      <family val="2"/>
    </font>
  </fonts>
  <fills count="32">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9"/>
        <bgColor indexed="64"/>
      </patternFill>
    </fill>
    <fill>
      <patternFill patternType="solid">
        <fgColor theme="1" tint="0.2499465926084170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indexed="9"/>
        <bgColor indexed="64"/>
      </patternFill>
    </fill>
    <fill>
      <patternFill patternType="solid">
        <fgColor theme="4" tint="-0.24994659260841701"/>
        <bgColor indexed="64"/>
      </patternFill>
    </fill>
    <fill>
      <patternFill patternType="solid">
        <fgColor theme="1"/>
      </patternFill>
    </fill>
    <fill>
      <patternFill patternType="solid">
        <fgColor theme="1"/>
        <bgColor indexed="64"/>
      </patternFill>
    </fill>
    <fill>
      <patternFill patternType="solid">
        <fgColor theme="9" tint="0.59999389629810485"/>
        <bgColor indexed="64"/>
      </patternFill>
    </fill>
    <fill>
      <patternFill patternType="solid">
        <fgColor theme="7" tint="0.79998168889431442"/>
        <bgColor theme="7" tint="0.79998168889431442"/>
      </patternFill>
    </fill>
    <fill>
      <patternFill patternType="solid">
        <fgColor theme="0" tint="-0.499984740745262"/>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6" tint="0.59999389629810485"/>
        <bgColor theme="7" tint="0.79998168889431442"/>
      </patternFill>
    </fill>
    <fill>
      <patternFill patternType="solid">
        <fgColor theme="7" tint="0.79998168889431442"/>
        <bgColor indexed="64"/>
      </patternFill>
    </fill>
    <fill>
      <patternFill patternType="solid">
        <fgColor theme="7" tint="0.59999389629810485"/>
        <bgColor theme="7" tint="0.79998168889431442"/>
      </patternFill>
    </fill>
    <fill>
      <patternFill patternType="solid">
        <fgColor rgb="FFFFFF00"/>
        <bgColor indexed="64"/>
      </patternFill>
    </fill>
    <fill>
      <patternFill patternType="solid">
        <fgColor rgb="FFFF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ck">
        <color theme="0"/>
      </right>
      <top/>
      <bottom/>
      <diagonal/>
    </border>
    <border>
      <left style="thin">
        <color theme="0"/>
      </left>
      <right style="thin">
        <color theme="0"/>
      </right>
      <top/>
      <bottom/>
      <diagonal/>
    </border>
    <border>
      <left/>
      <right style="thin">
        <color theme="0" tint="-0.14993743705557422"/>
      </right>
      <top style="thin">
        <color theme="0" tint="-0.14996795556505021"/>
      </top>
      <bottom/>
      <diagonal/>
    </border>
    <border>
      <left/>
      <right style="thin">
        <color theme="0" tint="-0.14993743705557422"/>
      </right>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style="thin">
        <color theme="0" tint="-0.14996795556505021"/>
      </top>
      <bottom/>
      <diagonal/>
    </border>
    <border>
      <left style="thin">
        <color theme="0" tint="-0.14996795556505021"/>
      </left>
      <right/>
      <top/>
      <bottom style="thin">
        <color theme="0" tint="-0.14996795556505021"/>
      </bottom>
      <diagonal/>
    </border>
    <border>
      <left style="thin">
        <color theme="0" tint="-0.14996795556505021"/>
      </left>
      <right/>
      <top style="thin">
        <color theme="0" tint="-0.14993743705557422"/>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bottom/>
      <diagonal/>
    </border>
    <border>
      <left style="thin">
        <color theme="0" tint="-0.14993743705557422"/>
      </left>
      <right/>
      <top/>
      <bottom/>
      <diagonal/>
    </border>
    <border>
      <left style="thin">
        <color theme="0" tint="-0.14996795556505021"/>
      </left>
      <right/>
      <top/>
      <bottom style="thin">
        <color theme="0" tint="-0.14993743705557422"/>
      </bottom>
      <diagonal/>
    </border>
    <border>
      <left/>
      <right/>
      <top/>
      <bottom style="thin">
        <color theme="0" tint="-0.149967955565050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0">
    <xf numFmtId="0" fontId="0" fillId="0" borderId="0"/>
    <xf numFmtId="0" fontId="2" fillId="0" borderId="0" applyNumberFormat="0" applyFill="0" applyBorder="0" applyAlignment="0" applyProtection="0"/>
    <xf numFmtId="9" fontId="3" fillId="0" borderId="0" applyFont="0" applyFill="0" applyBorder="0" applyAlignment="0" applyProtection="0"/>
    <xf numFmtId="0" fontId="5" fillId="0" borderId="0"/>
    <xf numFmtId="164" fontId="5" fillId="0" borderId="0">
      <alignment horizontal="center" vertical="center" wrapText="1"/>
    </xf>
    <xf numFmtId="165" fontId="5" fillId="0" borderId="0">
      <alignment horizontal="center" vertical="center"/>
    </xf>
    <xf numFmtId="0" fontId="9" fillId="8" borderId="0" applyNumberFormat="0" applyBorder="0" applyProtection="0">
      <alignment horizontal="center" vertical="center"/>
    </xf>
    <xf numFmtId="0" fontId="11" fillId="8" borderId="10" applyNumberFormat="0" applyProtection="0">
      <alignment horizontal="right" vertical="center" indent="1"/>
    </xf>
    <xf numFmtId="18" fontId="12" fillId="8" borderId="10" applyAlignment="0" applyProtection="0"/>
    <xf numFmtId="0" fontId="14" fillId="8" borderId="11" applyNumberFormat="0" applyProtection="0">
      <alignment horizontal="left" vertical="center" indent="1"/>
    </xf>
    <xf numFmtId="0" fontId="9" fillId="8" borderId="10" applyProtection="0">
      <alignment horizontal="center"/>
    </xf>
    <xf numFmtId="0" fontId="18" fillId="0" borderId="0" applyFill="0" applyBorder="0" applyProtection="0"/>
    <xf numFmtId="0" fontId="20" fillId="0" borderId="0" applyNumberFormat="0" applyFill="0" applyProtection="0">
      <alignment horizontal="left" indent="3"/>
    </xf>
    <xf numFmtId="0" fontId="22" fillId="12" borderId="0" applyNumberFormat="0" applyBorder="0" applyProtection="0">
      <alignment horizontal="center"/>
    </xf>
    <xf numFmtId="0" fontId="9" fillId="13" borderId="13" applyNumberFormat="0" applyProtection="0">
      <alignment horizontal="left" vertical="center" indent="1"/>
    </xf>
    <xf numFmtId="0" fontId="9" fillId="12" borderId="13" applyNumberFormat="0" applyProtection="0">
      <alignment horizontal="left" indent="1"/>
    </xf>
    <xf numFmtId="166" fontId="25" fillId="0" borderId="15" applyFill="0" applyProtection="0">
      <alignment horizontal="left" vertical="center" wrapText="1" indent="1"/>
    </xf>
    <xf numFmtId="166" fontId="27" fillId="0" borderId="18" applyFill="0" applyProtection="0">
      <alignment horizontal="left" vertical="top" wrapText="1" indent="1"/>
    </xf>
    <xf numFmtId="166" fontId="18" fillId="0" borderId="21" applyNumberFormat="0" applyFill="0" applyProtection="0">
      <alignment horizontal="left" vertical="center" wrapText="1" indent="1"/>
    </xf>
    <xf numFmtId="166" fontId="3" fillId="0" borderId="0" applyNumberFormat="0" applyFill="0" applyProtection="0">
      <alignment horizontal="left" vertical="top" wrapText="1" indent="1"/>
    </xf>
  </cellStyleXfs>
  <cellXfs count="146">
    <xf numFmtId="0" fontId="0" fillId="0" borderId="0" xfId="0"/>
    <xf numFmtId="0" fontId="1" fillId="0" borderId="0" xfId="0" applyFont="1"/>
    <xf numFmtId="0" fontId="0" fillId="0" borderId="0" xfId="0" applyAlignment="1">
      <alignment wrapText="1"/>
    </xf>
    <xf numFmtId="0" fontId="1" fillId="2" borderId="3" xfId="0" applyFont="1" applyFill="1" applyBorder="1"/>
    <xf numFmtId="0" fontId="2" fillId="2" borderId="4" xfId="1" applyFill="1" applyBorder="1"/>
    <xf numFmtId="0" fontId="1" fillId="0" borderId="3" xfId="0" applyFont="1" applyBorder="1"/>
    <xf numFmtId="0" fontId="0" fillId="0" borderId="4" xfId="0" applyBorder="1"/>
    <xf numFmtId="0" fontId="1" fillId="2" borderId="2" xfId="0" applyFont="1" applyFill="1" applyBorder="1"/>
    <xf numFmtId="0" fontId="0" fillId="2" borderId="1" xfId="0" applyFill="1" applyBorder="1" applyAlignment="1">
      <alignment wrapText="1"/>
    </xf>
    <xf numFmtId="0" fontId="5" fillId="0" borderId="0" xfId="3" applyAlignment="1">
      <alignment horizontal="left" vertical="center"/>
    </xf>
    <xf numFmtId="164" fontId="5" fillId="3" borderId="5" xfId="4" applyFill="1" applyBorder="1">
      <alignment horizontal="center" vertical="center" wrapText="1"/>
    </xf>
    <xf numFmtId="165" fontId="6" fillId="4" borderId="5" xfId="5" applyFont="1" applyFill="1" applyBorder="1">
      <alignment horizontal="center" vertical="center"/>
    </xf>
    <xf numFmtId="164" fontId="5" fillId="3" borderId="6" xfId="4" applyFill="1" applyBorder="1">
      <alignment horizontal="center" vertical="center" wrapText="1"/>
    </xf>
    <xf numFmtId="165" fontId="6" fillId="4" borderId="6" xfId="5" applyFont="1" applyFill="1" applyBorder="1">
      <alignment horizontal="center" vertical="center"/>
    </xf>
    <xf numFmtId="0" fontId="7" fillId="0" borderId="1" xfId="3" applyFont="1" applyBorder="1" applyAlignment="1">
      <alignment horizontal="left" vertical="center"/>
    </xf>
    <xf numFmtId="164" fontId="5" fillId="5" borderId="6" xfId="4" applyFill="1" applyBorder="1">
      <alignment horizontal="center" vertical="center" wrapText="1"/>
    </xf>
    <xf numFmtId="165" fontId="6" fillId="6" borderId="6" xfId="5" applyFont="1" applyFill="1" applyBorder="1">
      <alignment horizontal="center" vertical="center"/>
    </xf>
    <xf numFmtId="164" fontId="0" fillId="3" borderId="1" xfId="4" applyFont="1" applyFill="1" applyBorder="1">
      <alignment horizontal="center" vertical="center" wrapText="1"/>
    </xf>
    <xf numFmtId="164" fontId="0" fillId="5" borderId="1" xfId="4" applyFont="1" applyFill="1" applyBorder="1">
      <alignment horizontal="center" vertical="center" wrapText="1"/>
    </xf>
    <xf numFmtId="0" fontId="10" fillId="0" borderId="7" xfId="6" applyFont="1" applyFill="1" applyBorder="1">
      <alignment horizontal="center" vertical="center"/>
    </xf>
    <xf numFmtId="0" fontId="10" fillId="0" borderId="8" xfId="6" applyFont="1" applyFill="1" applyBorder="1">
      <alignment horizontal="center" vertical="center"/>
    </xf>
    <xf numFmtId="0" fontId="10" fillId="0" borderId="9" xfId="6" applyNumberFormat="1" applyFont="1" applyFill="1" applyBorder="1">
      <alignment horizontal="center" vertical="center"/>
    </xf>
    <xf numFmtId="18" fontId="13" fillId="0" borderId="10" xfId="8" applyFont="1" applyFill="1" applyAlignment="1" applyProtection="1">
      <alignment horizontal="center" vertical="center"/>
      <protection locked="0"/>
    </xf>
    <xf numFmtId="0" fontId="15" fillId="0" borderId="0" xfId="9" applyFont="1" applyFill="1" applyBorder="1">
      <alignment horizontal="left" vertical="center" indent="1"/>
    </xf>
    <xf numFmtId="0" fontId="16" fillId="0" borderId="0" xfId="9" applyFont="1" applyFill="1" applyBorder="1">
      <alignment horizontal="left" vertical="center" indent="1"/>
    </xf>
    <xf numFmtId="0" fontId="6" fillId="0" borderId="10" xfId="10" applyFont="1" applyFill="1">
      <alignment horizontal="center"/>
    </xf>
    <xf numFmtId="0" fontId="5" fillId="9" borderId="1" xfId="3" applyFill="1" applyBorder="1" applyAlignment="1">
      <alignment horizontal="left" vertical="center"/>
    </xf>
    <xf numFmtId="0" fontId="6" fillId="0" borderId="0" xfId="7" applyFont="1" applyFill="1" applyBorder="1" applyAlignment="1">
      <alignment horizontal="right" vertical="center" indent="3"/>
    </xf>
    <xf numFmtId="16" fontId="5" fillId="0" borderId="0" xfId="3" applyNumberFormat="1" applyAlignment="1">
      <alignment horizontal="left" vertical="center"/>
    </xf>
    <xf numFmtId="0" fontId="5" fillId="10" borderId="1" xfId="3" applyFill="1" applyBorder="1" applyAlignment="1">
      <alignment horizontal="left" vertical="center"/>
    </xf>
    <xf numFmtId="0" fontId="18" fillId="0" borderId="0" xfId="11"/>
    <xf numFmtId="0" fontId="19" fillId="11" borderId="0" xfId="11" applyFont="1" applyFill="1"/>
    <xf numFmtId="0" fontId="21" fillId="0" borderId="0" xfId="12" applyFont="1" applyAlignment="1">
      <alignment horizontal="left" vertical="center"/>
    </xf>
    <xf numFmtId="0" fontId="19" fillId="0" borderId="0" xfId="11" applyFont="1"/>
    <xf numFmtId="0" fontId="23" fillId="0" borderId="0" xfId="13" applyFont="1" applyFill="1" applyAlignment="1">
      <alignment horizontal="right" vertical="center"/>
    </xf>
    <xf numFmtId="0" fontId="24" fillId="0" borderId="0" xfId="11" applyFont="1"/>
    <xf numFmtId="0" fontId="9" fillId="14" borderId="10" xfId="14" applyFill="1" applyBorder="1">
      <alignment horizontal="left" vertical="center" indent="1"/>
    </xf>
    <xf numFmtId="0" fontId="9" fillId="14" borderId="14" xfId="15" applyFill="1" applyBorder="1" applyAlignment="1">
      <alignment horizontal="left" vertical="center" indent="1"/>
    </xf>
    <xf numFmtId="0" fontId="9" fillId="14" borderId="14" xfId="14" applyFill="1" applyBorder="1">
      <alignment horizontal="left" vertical="center" indent="1"/>
    </xf>
    <xf numFmtId="0" fontId="9" fillId="14" borderId="12" xfId="14" applyFill="1" applyBorder="1">
      <alignment horizontal="left" vertical="center" indent="1"/>
    </xf>
    <xf numFmtId="166" fontId="26" fillId="0" borderId="16" xfId="16" applyFont="1" applyFill="1" applyBorder="1">
      <alignment horizontal="left" vertical="center" wrapText="1" indent="1"/>
    </xf>
    <xf numFmtId="166" fontId="26" fillId="0" borderId="17" xfId="16" applyFont="1" applyFill="1" applyBorder="1">
      <alignment horizontal="left" vertical="center" wrapText="1" indent="1"/>
    </xf>
    <xf numFmtId="0" fontId="3" fillId="0" borderId="18" xfId="17" applyNumberFormat="1" applyFont="1" applyFill="1">
      <alignment horizontal="left" vertical="top" wrapText="1" indent="1"/>
    </xf>
    <xf numFmtId="0" fontId="3" fillId="0" borderId="17" xfId="17" applyNumberFormat="1" applyFont="1" applyFill="1" applyBorder="1">
      <alignment horizontal="left" vertical="top" wrapText="1" indent="1"/>
    </xf>
    <xf numFmtId="166" fontId="26" fillId="0" borderId="15" xfId="16" applyFont="1" applyFill="1">
      <alignment horizontal="left" vertical="center" wrapText="1" indent="1"/>
    </xf>
    <xf numFmtId="166" fontId="26" fillId="0" borderId="19" xfId="16" applyFont="1" applyFill="1" applyBorder="1">
      <alignment horizontal="left" vertical="center" wrapText="1" indent="1"/>
    </xf>
    <xf numFmtId="0" fontId="3" fillId="0" borderId="20" xfId="17" applyNumberFormat="1" applyFont="1" applyFill="1" applyBorder="1">
      <alignment horizontal="left" vertical="top" wrapText="1" indent="1"/>
    </xf>
    <xf numFmtId="0" fontId="3" fillId="0" borderId="22" xfId="17" applyNumberFormat="1" applyFont="1" applyFill="1" applyBorder="1">
      <alignment horizontal="left" vertical="top" wrapText="1" indent="1"/>
    </xf>
    <xf numFmtId="0" fontId="3" fillId="0" borderId="23" xfId="17" applyNumberFormat="1" applyFont="1" applyFill="1" applyBorder="1">
      <alignment horizontal="left" vertical="top" wrapText="1" indent="1"/>
    </xf>
    <xf numFmtId="0" fontId="18" fillId="0" borderId="0" xfId="11" applyBorder="1"/>
    <xf numFmtId="0" fontId="3" fillId="0" borderId="0" xfId="17" applyNumberFormat="1" applyFont="1" applyFill="1" applyBorder="1">
      <alignment horizontal="left" vertical="top" wrapText="1" indent="1"/>
    </xf>
    <xf numFmtId="0" fontId="3" fillId="0" borderId="0" xfId="19" applyNumberFormat="1">
      <alignment horizontal="left" vertical="top" wrapText="1" indent="1"/>
    </xf>
    <xf numFmtId="0" fontId="21" fillId="0" borderId="0" xfId="12" applyFont="1" applyFill="1" applyAlignment="1">
      <alignment horizontal="left" vertical="center"/>
    </xf>
    <xf numFmtId="0" fontId="28" fillId="0" borderId="0" xfId="11" applyFont="1" applyFill="1" applyAlignment="1">
      <alignment vertical="center"/>
    </xf>
    <xf numFmtId="0" fontId="29" fillId="0" borderId="0" xfId="12" applyFont="1" applyFill="1" applyAlignment="1">
      <alignment horizontal="left" vertical="center"/>
    </xf>
    <xf numFmtId="0" fontId="28" fillId="0" borderId="0" xfId="11" applyFont="1" applyFill="1" applyBorder="1" applyAlignment="1">
      <alignment vertical="center"/>
    </xf>
    <xf numFmtId="0" fontId="9" fillId="14" borderId="16" xfId="14" applyFill="1" applyBorder="1">
      <alignment horizontal="left" vertical="center" indent="1"/>
    </xf>
    <xf numFmtId="0" fontId="9" fillId="14" borderId="24" xfId="15" applyFill="1" applyBorder="1" applyAlignment="1">
      <alignment horizontal="left" vertical="center" indent="1"/>
    </xf>
    <xf numFmtId="0" fontId="9" fillId="14" borderId="24" xfId="14" applyFill="1" applyBorder="1">
      <alignment horizontal="left" vertical="center" indent="1"/>
    </xf>
    <xf numFmtId="0" fontId="9" fillId="14" borderId="25" xfId="14" applyFill="1" applyBorder="1">
      <alignment horizontal="left" vertical="center" indent="1"/>
    </xf>
    <xf numFmtId="0" fontId="3" fillId="0" borderId="26" xfId="17" applyNumberFormat="1" applyFont="1" applyFill="1" applyBorder="1">
      <alignment horizontal="left" vertical="top" wrapText="1" indent="1"/>
    </xf>
    <xf numFmtId="0" fontId="29" fillId="0" borderId="0" xfId="12" applyFont="1" applyAlignment="1">
      <alignment horizontal="left" vertical="center"/>
    </xf>
    <xf numFmtId="0" fontId="19" fillId="11" borderId="0" xfId="11" applyFont="1" applyFill="1" applyBorder="1"/>
    <xf numFmtId="0" fontId="29" fillId="0" borderId="0" xfId="12" applyFont="1">
      <alignment horizontal="left" indent="3"/>
    </xf>
    <xf numFmtId="0" fontId="21" fillId="0" borderId="0" xfId="12" applyFont="1">
      <alignment horizontal="left" indent="3"/>
    </xf>
    <xf numFmtId="0" fontId="21" fillId="0" borderId="0" xfId="12" applyFont="1" applyAlignment="1">
      <alignment vertical="center"/>
    </xf>
    <xf numFmtId="0" fontId="3" fillId="10" borderId="18" xfId="17" applyNumberFormat="1" applyFont="1" applyFill="1">
      <alignment horizontal="left" vertical="top" wrapText="1" indent="1"/>
    </xf>
    <xf numFmtId="0" fontId="0" fillId="2" borderId="28" xfId="0" applyFill="1" applyBorder="1"/>
    <xf numFmtId="0" fontId="0" fillId="0" borderId="28" xfId="0" applyBorder="1"/>
    <xf numFmtId="0" fontId="0" fillId="15" borderId="0" xfId="0" applyFill="1"/>
    <xf numFmtId="0" fontId="0" fillId="15" borderId="0" xfId="0" applyFill="1" applyAlignment="1">
      <alignment wrapText="1"/>
    </xf>
    <xf numFmtId="0" fontId="0" fillId="6" borderId="0" xfId="0" applyFill="1"/>
    <xf numFmtId="0" fontId="0" fillId="6" borderId="0" xfId="0" applyFill="1" applyAlignment="1">
      <alignment wrapText="1"/>
    </xf>
    <xf numFmtId="0" fontId="0" fillId="0" borderId="0" xfId="0" applyAlignment="1">
      <alignment horizontal="center" vertical="center"/>
    </xf>
    <xf numFmtId="0" fontId="0" fillId="2" borderId="29" xfId="0" applyFill="1" applyBorder="1"/>
    <xf numFmtId="0" fontId="0" fillId="0" borderId="29" xfId="0" applyBorder="1"/>
    <xf numFmtId="0" fontId="4" fillId="0" borderId="0" xfId="0" applyFont="1" applyAlignment="1">
      <alignment wrapText="1"/>
    </xf>
    <xf numFmtId="0" fontId="4" fillId="0" borderId="0" xfId="0" applyFont="1"/>
    <xf numFmtId="0" fontId="0" fillId="0" borderId="0" xfId="0" applyAlignment="1">
      <alignment vertical="top" wrapText="1"/>
    </xf>
    <xf numFmtId="0" fontId="2" fillId="0" borderId="0" xfId="1"/>
    <xf numFmtId="0" fontId="31" fillId="0" borderId="0" xfId="0" applyFont="1" applyAlignment="1">
      <alignment wrapText="1"/>
    </xf>
    <xf numFmtId="9" fontId="0" fillId="0" borderId="0" xfId="2" applyFont="1"/>
    <xf numFmtId="9" fontId="0" fillId="0" borderId="0" xfId="2" applyFont="1" applyAlignment="1">
      <alignment wrapText="1"/>
    </xf>
    <xf numFmtId="9" fontId="0" fillId="0" borderId="0" xfId="2" quotePrefix="1" applyFont="1" applyAlignment="1">
      <alignment wrapText="1"/>
    </xf>
    <xf numFmtId="0" fontId="0" fillId="0" borderId="0" xfId="0" pivotButton="1"/>
    <xf numFmtId="0" fontId="0" fillId="0" borderId="0" xfId="0" applyAlignment="1">
      <alignment horizontal="left"/>
    </xf>
    <xf numFmtId="0" fontId="1" fillId="16" borderId="30" xfId="0" applyFont="1" applyFill="1" applyBorder="1" applyAlignment="1">
      <alignment horizontal="center" vertical="center" wrapText="1"/>
    </xf>
    <xf numFmtId="0" fontId="1" fillId="18" borderId="0" xfId="0" applyFont="1" applyFill="1"/>
    <xf numFmtId="0" fontId="1" fillId="0" borderId="0" xfId="0" applyFont="1" applyAlignment="1">
      <alignment wrapText="1"/>
    </xf>
    <xf numFmtId="0" fontId="46" fillId="0" borderId="0" xfId="0" applyFont="1"/>
    <xf numFmtId="0" fontId="0" fillId="0" borderId="0" xfId="0" applyAlignment="1">
      <alignment horizontal="center"/>
    </xf>
    <xf numFmtId="0" fontId="0" fillId="5" borderId="0" xfId="0" applyFill="1" applyAlignment="1">
      <alignment horizontal="center"/>
    </xf>
    <xf numFmtId="0" fontId="0" fillId="22" borderId="0" xfId="0" applyFill="1" applyAlignment="1">
      <alignment horizontal="center"/>
    </xf>
    <xf numFmtId="11" fontId="0" fillId="0" borderId="0" xfId="0" applyNumberFormat="1"/>
    <xf numFmtId="0" fontId="1" fillId="19" borderId="0" xfId="0" applyFont="1" applyFill="1"/>
    <xf numFmtId="0" fontId="1" fillId="26" borderId="0" xfId="0" applyFont="1" applyFill="1" applyAlignment="1">
      <alignment horizontal="center"/>
    </xf>
    <xf numFmtId="0" fontId="1" fillId="25" borderId="0" xfId="0" applyFont="1" applyFill="1"/>
    <xf numFmtId="0" fontId="0" fillId="20" borderId="0" xfId="0" applyFill="1"/>
    <xf numFmtId="0" fontId="32" fillId="20" borderId="0" xfId="0" applyFont="1" applyFill="1"/>
    <xf numFmtId="0" fontId="0" fillId="10" borderId="0" xfId="0" applyFill="1"/>
    <xf numFmtId="0" fontId="0" fillId="23" borderId="0" xfId="0" applyFill="1"/>
    <xf numFmtId="0" fontId="1" fillId="21" borderId="0" xfId="0" applyFont="1" applyFill="1"/>
    <xf numFmtId="0" fontId="50" fillId="0" borderId="0" xfId="0" applyFont="1"/>
    <xf numFmtId="0" fontId="1" fillId="15" borderId="0" xfId="0" applyFont="1" applyFill="1"/>
    <xf numFmtId="0" fontId="1" fillId="27" borderId="34" xfId="0" applyFont="1" applyFill="1" applyBorder="1" applyAlignment="1">
      <alignment horizontal="center" vertical="center" wrapText="1"/>
    </xf>
    <xf numFmtId="0" fontId="1" fillId="29" borderId="34" xfId="0" applyFont="1" applyFill="1" applyBorder="1" applyAlignment="1">
      <alignment horizontal="center" vertical="center" wrapText="1"/>
    </xf>
    <xf numFmtId="0" fontId="1" fillId="29" borderId="33" xfId="0" applyFont="1" applyFill="1" applyBorder="1" applyAlignment="1">
      <alignment horizontal="center" vertical="center" wrapText="1"/>
    </xf>
    <xf numFmtId="0" fontId="0" fillId="30" borderId="0" xfId="0" applyFill="1"/>
    <xf numFmtId="0" fontId="0" fillId="30" borderId="0" xfId="0" applyFill="1" applyAlignment="1">
      <alignment wrapText="1"/>
    </xf>
    <xf numFmtId="0" fontId="0" fillId="4" borderId="0" xfId="0" applyFill="1"/>
    <xf numFmtId="0" fontId="0" fillId="31" borderId="0" xfId="0" applyFill="1"/>
    <xf numFmtId="0" fontId="1" fillId="30" borderId="0" xfId="0" applyFont="1" applyFill="1"/>
    <xf numFmtId="0" fontId="62" fillId="0" borderId="0" xfId="0" applyFont="1"/>
    <xf numFmtId="0" fontId="63" fillId="0" borderId="0" xfId="0" applyFont="1"/>
    <xf numFmtId="0" fontId="63" fillId="0" borderId="0" xfId="0" applyFont="1" applyAlignment="1">
      <alignment wrapText="1"/>
    </xf>
    <xf numFmtId="9" fontId="0" fillId="0" borderId="0" xfId="0" applyNumberFormat="1"/>
    <xf numFmtId="0" fontId="0" fillId="0" borderId="31" xfId="0" applyBorder="1" applyAlignment="1">
      <alignment horizontal="left" vertical="top" wrapText="1"/>
    </xf>
    <xf numFmtId="0" fontId="0" fillId="0" borderId="32" xfId="0" applyBorder="1" applyAlignment="1">
      <alignment horizontal="left" vertical="top" wrapText="1"/>
    </xf>
    <xf numFmtId="0" fontId="8" fillId="5" borderId="0" xfId="0" applyFont="1" applyFill="1" applyAlignment="1">
      <alignment horizontal="center"/>
    </xf>
    <xf numFmtId="0" fontId="42" fillId="10" borderId="9" xfId="0" applyFont="1" applyFill="1" applyBorder="1" applyAlignment="1">
      <alignment horizontal="center"/>
    </xf>
    <xf numFmtId="0" fontId="42" fillId="10" borderId="8" xfId="0" applyFont="1" applyFill="1" applyBorder="1" applyAlignment="1">
      <alignment horizontal="center"/>
    </xf>
    <xf numFmtId="0" fontId="42" fillId="10" borderId="7" xfId="0" applyFont="1" applyFill="1" applyBorder="1" applyAlignment="1">
      <alignment horizontal="center"/>
    </xf>
    <xf numFmtId="0" fontId="8" fillId="17" borderId="0" xfId="0" applyFont="1" applyFill="1" applyAlignment="1">
      <alignment horizontal="center"/>
    </xf>
    <xf numFmtId="0" fontId="8" fillId="19" borderId="0" xfId="0" applyFont="1" applyFill="1" applyAlignment="1">
      <alignment horizontal="center"/>
    </xf>
    <xf numFmtId="0" fontId="1" fillId="22" borderId="0" xfId="0" applyFont="1" applyFill="1" applyAlignment="1">
      <alignment horizontal="center"/>
    </xf>
    <xf numFmtId="0" fontId="42" fillId="10" borderId="36" xfId="0" applyFont="1" applyFill="1" applyBorder="1" applyAlignment="1">
      <alignment horizontal="center"/>
    </xf>
    <xf numFmtId="0" fontId="42" fillId="10" borderId="0" xfId="0" applyFont="1" applyFill="1" applyAlignment="1">
      <alignment horizontal="center"/>
    </xf>
    <xf numFmtId="0" fontId="0" fillId="28" borderId="34" xfId="0" quotePrefix="1" applyFill="1" applyBorder="1" applyAlignment="1">
      <alignment horizontal="left" vertical="top" wrapText="1"/>
    </xf>
    <xf numFmtId="0" fontId="0" fillId="28" borderId="38" xfId="0" quotePrefix="1" applyFill="1" applyBorder="1" applyAlignment="1">
      <alignment horizontal="left" vertical="top" wrapText="1"/>
    </xf>
    <xf numFmtId="0" fontId="0" fillId="28" borderId="39" xfId="0" quotePrefix="1" applyFill="1" applyBorder="1" applyAlignment="1">
      <alignment horizontal="left" vertical="top" wrapText="1"/>
    </xf>
    <xf numFmtId="0" fontId="1" fillId="24" borderId="0" xfId="0" applyFont="1" applyFill="1" applyAlignment="1">
      <alignment horizontal="center"/>
    </xf>
    <xf numFmtId="0" fontId="0" fillId="3" borderId="35" xfId="0" quotePrefix="1" applyFill="1" applyBorder="1" applyAlignment="1">
      <alignment horizontal="left" vertical="top" wrapText="1"/>
    </xf>
    <xf numFmtId="0" fontId="0" fillId="3" borderId="0" xfId="0" quotePrefix="1" applyFill="1" applyAlignment="1">
      <alignment horizontal="left" vertical="top" wrapText="1"/>
    </xf>
    <xf numFmtId="0" fontId="0" fillId="3" borderId="37" xfId="0" quotePrefix="1" applyFill="1" applyBorder="1" applyAlignment="1">
      <alignment horizontal="left" vertical="top" wrapText="1"/>
    </xf>
    <xf numFmtId="0" fontId="0" fillId="3" borderId="34" xfId="0" applyFill="1" applyBorder="1" applyAlignment="1">
      <alignment horizontal="left" vertical="top" wrapText="1"/>
    </xf>
    <xf numFmtId="0" fontId="0" fillId="3" borderId="38" xfId="0" applyFill="1" applyBorder="1" applyAlignment="1">
      <alignment horizontal="left" vertical="top" wrapText="1"/>
    </xf>
    <xf numFmtId="0" fontId="0" fillId="3" borderId="39" xfId="0" applyFill="1" applyBorder="1" applyAlignment="1">
      <alignment horizontal="left" vertical="top" wrapText="1"/>
    </xf>
    <xf numFmtId="0" fontId="1" fillId="26" borderId="0" xfId="0" applyFont="1" applyFill="1" applyAlignment="1">
      <alignment horizontal="center"/>
    </xf>
    <xf numFmtId="0" fontId="3" fillId="0" borderId="27" xfId="19" applyNumberFormat="1" applyBorder="1">
      <alignment horizontal="left" vertical="top" wrapText="1" indent="1"/>
    </xf>
    <xf numFmtId="0" fontId="19" fillId="0" borderId="21" xfId="18" applyNumberFormat="1" applyFont="1">
      <alignment horizontal="left" vertical="center" wrapText="1" indent="1"/>
    </xf>
    <xf numFmtId="0" fontId="3" fillId="0" borderId="23" xfId="19" applyNumberFormat="1" applyBorder="1">
      <alignment horizontal="left" vertical="top" wrapText="1" indent="1"/>
    </xf>
    <xf numFmtId="0" fontId="3" fillId="0" borderId="20" xfId="19" applyNumberFormat="1" applyBorder="1">
      <alignment horizontal="left" vertical="top" wrapText="1" indent="1"/>
    </xf>
    <xf numFmtId="166" fontId="19" fillId="0" borderId="21" xfId="18" applyFont="1">
      <alignment horizontal="left" vertical="center" wrapText="1" indent="1"/>
    </xf>
    <xf numFmtId="0" fontId="6" fillId="0" borderId="12" xfId="7" applyFont="1" applyFill="1" applyBorder="1" applyAlignment="1">
      <alignment horizontal="right" vertical="center" indent="3"/>
    </xf>
    <xf numFmtId="0" fontId="16" fillId="0" borderId="0" xfId="9" applyFont="1" applyFill="1" applyBorder="1">
      <alignment horizontal="left" vertical="center" indent="1"/>
    </xf>
    <xf numFmtId="0" fontId="8" fillId="7" borderId="1" xfId="3" applyFont="1" applyFill="1" applyBorder="1" applyAlignment="1">
      <alignment horizontal="center" vertical="center"/>
    </xf>
  </cellXfs>
  <cellStyles count="20">
    <cellStyle name="Day" xfId="16" xr:uid="{46BFA32E-9B63-4A06-A73C-1DEC5B53168F}"/>
    <cellStyle name="Day Detail" xfId="17" xr:uid="{C13708D0-FDE9-4233-A3CB-F6993FFE0F51}"/>
    <cellStyle name="Heading 1 2" xfId="9" xr:uid="{3267805E-8AE4-438F-8288-AD3159FAFCF3}"/>
    <cellStyle name="Heading 1 3" xfId="12" xr:uid="{C7787176-A388-4165-9F8E-60772E32D98E}"/>
    <cellStyle name="Heading 2 2" xfId="10" xr:uid="{202385CA-45B7-4C7F-BE5E-B2E106331E13}"/>
    <cellStyle name="Heading 2 3" xfId="14" xr:uid="{39390EF1-707A-4D8B-BDC2-A43265E1EE0E}"/>
    <cellStyle name="Heading 3 2" xfId="8" xr:uid="{D9AB9B5A-05F4-46A4-B0D6-79F868C27237}"/>
    <cellStyle name="Heading 3 3" xfId="15" xr:uid="{505C0724-D702-4720-933D-D733CED16A38}"/>
    <cellStyle name="Heading 4 2" xfId="6" xr:uid="{BF150A54-6965-4366-AA4F-2D4093CFEFA0}"/>
    <cellStyle name="Hyperlink" xfId="1" builtinId="8"/>
    <cellStyle name="Hyperlink 2" xfId="7" xr:uid="{0C2117EB-3195-4557-91F7-7472A6BD599A}"/>
    <cellStyle name="Normal" xfId="0" builtinId="0"/>
    <cellStyle name="Normal 2" xfId="3" xr:uid="{94EA9251-9BD2-4F58-B728-6EA8DDE0654A}"/>
    <cellStyle name="Normal 3" xfId="11" xr:uid="{89B906FE-1723-4753-9888-E5CCCB42E90E}"/>
    <cellStyle name="Notes" xfId="19" xr:uid="{9EC5640D-7110-40BA-AC61-96E0778991D8}"/>
    <cellStyle name="Notes Header" xfId="18" xr:uid="{B81EC191-EE3B-46A9-831D-951E74D98024}"/>
    <cellStyle name="Percent" xfId="2" builtinId="5"/>
    <cellStyle name="Table_Details" xfId="4" xr:uid="{0442518A-2A6F-4B27-9610-F3FCBEE6A364}"/>
    <cellStyle name="Time" xfId="5" xr:uid="{AA4F7A98-957A-43CF-BBD7-49A6C663E189}"/>
    <cellStyle name="Title 2" xfId="13" xr:uid="{D7670DC3-C1B5-40F0-B240-E944D57AD4C9}"/>
  </cellStyles>
  <dxfs count="450">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ont>
        <color rgb="FF9C0006"/>
      </font>
      <fill>
        <patternFill>
          <bgColor rgb="FFFFC7CE"/>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ill>
        <patternFill patternType="solid">
          <fgColor auto="1"/>
          <bgColor theme="7" tint="0.39994506668294322"/>
        </patternFill>
      </fill>
    </dxf>
    <dxf>
      <fill>
        <patternFill>
          <bgColor theme="9" tint="0.39994506668294322"/>
        </patternFill>
      </fill>
    </dxf>
    <dxf>
      <fill>
        <patternFill>
          <bgColor theme="9" tint="0.39994506668294322"/>
        </patternFill>
      </fill>
    </dxf>
    <dxf>
      <fill>
        <patternFill patternType="solid">
          <fgColor auto="1"/>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7"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tint="0.499984740745262"/>
      </font>
    </dxf>
    <dxf>
      <font>
        <b val="0"/>
        <i val="0"/>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0" tint="-4.9989318521683403E-2"/>
        </patternFill>
      </fill>
      <border diagonalUp="0" diagonalDown="0">
        <left style="thin">
          <color indexed="64"/>
        </left>
        <right style="thin">
          <color indexed="64"/>
        </right>
        <top/>
        <bottom/>
        <vertical style="thin">
          <color indexed="64"/>
        </vertical>
        <horizontal/>
      </border>
    </dxf>
    <dxf>
      <numFmt numFmtId="0" formatCode="General"/>
      <fill>
        <patternFill patternType="solid">
          <fgColor indexed="64"/>
          <bgColor theme="0" tint="-4.9989318521683403E-2"/>
        </patternFill>
      </fill>
      <border diagonalUp="0" diagonalDown="0">
        <left style="thin">
          <color indexed="64"/>
        </left>
        <right style="thin">
          <color indexed="64"/>
        </right>
        <top/>
        <bottom/>
        <vertical style="thin">
          <color indexed="64"/>
        </vertical>
        <horizontal/>
      </border>
    </dxf>
    <dxf>
      <numFmt numFmtId="0" formatCode="General"/>
      <border diagonalUp="0" diagonalDown="0">
        <left style="thin">
          <color indexed="64"/>
        </left>
        <right style="thin">
          <color indexed="64"/>
        </right>
        <top/>
        <bottom/>
        <vertical style="thin">
          <color indexed="64"/>
        </vertical>
        <horizontal/>
      </border>
    </dxf>
    <dxf>
      <numFmt numFmtId="0" formatCode="General"/>
      <border diagonalUp="0" diagonalDown="0">
        <left style="thin">
          <color indexed="64"/>
        </left>
        <right style="thin">
          <color indexed="64"/>
        </right>
        <top/>
        <bottom/>
        <vertical style="thin">
          <color indexed="64"/>
        </vertical>
        <horizontal/>
      </border>
    </dxf>
    <dxf>
      <numFmt numFmtId="0" formatCode="General"/>
      <fill>
        <patternFill patternType="solid">
          <fgColor indexed="64"/>
          <bgColor theme="0" tint="-4.9989318521683403E-2"/>
        </patternFill>
      </fill>
      <border diagonalUp="0" diagonalDown="0">
        <left style="thin">
          <color indexed="64"/>
        </left>
        <right style="thin">
          <color indexed="64"/>
        </right>
        <top/>
        <bottom/>
        <vertical style="thin">
          <color indexed="64"/>
        </vertical>
        <horizontal/>
      </border>
    </dxf>
    <dxf>
      <numFmt numFmtId="0" formatCode="General"/>
      <fill>
        <patternFill patternType="solid">
          <fgColor indexed="64"/>
          <bgColor theme="0" tint="-4.9989318521683403E-2"/>
        </patternFill>
      </fill>
      <border diagonalUp="0" diagonalDown="0">
        <left style="thin">
          <color indexed="64"/>
        </left>
        <right style="thin">
          <color indexed="64"/>
        </right>
        <top/>
        <bottom/>
        <vertical style="thin">
          <color indexed="64"/>
        </vertical>
        <horizontal/>
      </border>
    </dxf>
    <dxf>
      <numFmt numFmtId="0" formatCode="General"/>
      <fill>
        <patternFill patternType="solid">
          <fgColor indexed="64"/>
          <bgColor theme="0"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tint="0.249977111117893"/>
        <name val="Calibri"/>
        <family val="2"/>
        <scheme val="minor"/>
      </font>
      <fill>
        <patternFill patternType="none">
          <fgColor indexed="64"/>
          <bgColor indexed="65"/>
        </patternFill>
      </fill>
    </dxf>
    <dxf>
      <font>
        <strike val="0"/>
        <outline val="0"/>
        <shadow val="0"/>
        <u val="none"/>
        <vertAlign val="baseline"/>
        <sz val="11"/>
        <color theme="1" tint="0.249977111117893"/>
        <name val="Calibri"/>
        <family val="2"/>
        <scheme val="minor"/>
      </font>
      <border diagonalUp="0" diagonalDown="0">
        <left style="thin">
          <color indexed="64"/>
        </left>
        <right style="thin">
          <color indexed="64"/>
        </right>
        <top/>
        <bottom/>
        <vertical/>
        <horizontal/>
      </border>
    </dxf>
    <dxf>
      <border>
        <bottom style="medium">
          <color indexed="64"/>
        </bottom>
      </border>
    </dxf>
    <dxf>
      <font>
        <b val="0"/>
        <strike val="0"/>
        <outline val="0"/>
        <shadow val="0"/>
        <u val="none"/>
        <vertAlign val="baseline"/>
        <sz val="14"/>
        <color theme="1" tint="0.249977111117893"/>
        <name val="Calibri"/>
        <family val="2"/>
        <scheme val="minor"/>
      </font>
      <fill>
        <patternFill patternType="none">
          <fgColor indexed="64"/>
          <bgColor auto="1"/>
        </patternFill>
      </fill>
      <alignment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ill>
        <patternFill>
          <bgColor theme="8" tint="0.59996337778862885"/>
        </patternFill>
      </fill>
    </dxf>
    <dxf>
      <fill>
        <patternFill>
          <bgColor theme="8" tint="0.79998168889431442"/>
        </patternFill>
      </fill>
    </dxf>
    <dxf>
      <font>
        <b/>
        <i/>
        <color theme="1" tint="0.34998626667073579"/>
      </font>
      <border>
        <left/>
        <right/>
        <top style="thin">
          <color theme="0" tint="-0.34998626667073579"/>
        </top>
        <bottom style="thin">
          <color theme="0" tint="-0.34998626667073579"/>
        </bottom>
        <vertical/>
        <horizontal style="thin">
          <color theme="0" tint="-0.34998626667073579"/>
        </horizontal>
      </border>
    </dxf>
    <dxf>
      <font>
        <color theme="1" tint="0.34998626667073579"/>
      </font>
      <border diagonalUp="0" diagonalDown="0">
        <left/>
        <right/>
        <top style="medium">
          <color theme="0" tint="-0.34998626667073579"/>
        </top>
        <bottom style="thin">
          <color theme="0" tint="-0.34998626667073579"/>
        </bottom>
        <vertical/>
        <horizontal style="thin">
          <color theme="0" tint="-0.34998626667073579"/>
        </horizontal>
      </border>
    </dxf>
    <dxf>
      <font>
        <b/>
        <i val="0"/>
        <color theme="1" tint="0.24994659260841701"/>
      </font>
      <fill>
        <patternFill patternType="none">
          <bgColor auto="1"/>
        </patternFill>
      </fill>
      <border>
        <top style="thick">
          <color theme="8" tint="0.79998168889431442"/>
        </top>
        <bottom style="thin">
          <color theme="2"/>
        </bottom>
        <vertical style="thin">
          <color theme="0"/>
        </vertical>
      </border>
    </dxf>
    <dxf>
      <border>
        <top style="thick">
          <color theme="8" tint="0.79998168889431442"/>
        </top>
        <bottom style="thin">
          <color theme="2"/>
        </bottom>
        <horizontal style="thin">
          <color theme="2"/>
        </horizontal>
      </border>
    </dxf>
  </dxfs>
  <tableStyles count="1" defaultTableStyle="TableStyleMedium2" defaultPivotStyle="PivotStyleLight16">
    <tableStyle name="Class Schedule" pivot="0" count="6" xr9:uid="{2ABDB617-9C92-4580-B2EC-AABB0CF3B3D4}">
      <tableStyleElement type="wholeTable" dxfId="449"/>
      <tableStyleElement type="headerRow" dxfId="448"/>
      <tableStyleElement type="totalRow" dxfId="447"/>
      <tableStyleElement type="lastColumn" dxfId="446"/>
      <tableStyleElement type="firstColumnStripe" dxfId="445"/>
      <tableStyleElement type="secondColumnStripe" dxfId="4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hyperlink" Target="#'Class List'!A1"/></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2</xdr:col>
      <xdr:colOff>630551</xdr:colOff>
      <xdr:row>0</xdr:row>
      <xdr:rowOff>0</xdr:rowOff>
    </xdr:from>
    <xdr:to>
      <xdr:col>5</xdr:col>
      <xdr:colOff>345808</xdr:colOff>
      <xdr:row>8</xdr:row>
      <xdr:rowOff>146684</xdr:rowOff>
    </xdr:to>
    <xdr:pic>
      <xdr:nvPicPr>
        <xdr:cNvPr id="2" name="Picture 1">
          <a:extLst>
            <a:ext uri="{FF2B5EF4-FFF2-40B4-BE49-F238E27FC236}">
              <a16:creationId xmlns:a16="http://schemas.microsoft.com/office/drawing/2014/main" id="{0D86C70D-F36E-3FF8-4CCB-835C0497048A}"/>
            </a:ext>
          </a:extLst>
        </xdr:cNvPr>
        <xdr:cNvPicPr>
          <a:picLocks noChangeAspect="1"/>
        </xdr:cNvPicPr>
      </xdr:nvPicPr>
      <xdr:blipFill>
        <a:blip xmlns:r="http://schemas.openxmlformats.org/officeDocument/2006/relationships" r:embed="rId1"/>
        <a:stretch>
          <a:fillRect/>
        </a:stretch>
      </xdr:blipFill>
      <xdr:spPr>
        <a:xfrm>
          <a:off x="10946126" y="0"/>
          <a:ext cx="6213212" cy="2238374"/>
        </a:xfrm>
        <a:prstGeom prst="rect">
          <a:avLst/>
        </a:prstGeom>
      </xdr:spPr>
    </xdr:pic>
    <xdr:clientData/>
  </xdr:twoCellAnchor>
  <xdr:twoCellAnchor editAs="oneCell">
    <xdr:from>
      <xdr:col>0</xdr:col>
      <xdr:colOff>19050</xdr:colOff>
      <xdr:row>4</xdr:row>
      <xdr:rowOff>28575</xdr:rowOff>
    </xdr:from>
    <xdr:to>
      <xdr:col>1</xdr:col>
      <xdr:colOff>6341929</xdr:colOff>
      <xdr:row>14</xdr:row>
      <xdr:rowOff>95250</xdr:rowOff>
    </xdr:to>
    <xdr:pic>
      <xdr:nvPicPr>
        <xdr:cNvPr id="4" name="Picture 3">
          <a:extLst>
            <a:ext uri="{FF2B5EF4-FFF2-40B4-BE49-F238E27FC236}">
              <a16:creationId xmlns:a16="http://schemas.microsoft.com/office/drawing/2014/main" id="{EA4DC543-947E-A0F2-6A57-E4B881A6DA21}"/>
            </a:ext>
          </a:extLst>
        </xdr:cNvPr>
        <xdr:cNvPicPr>
          <a:picLocks noChangeAspect="1"/>
        </xdr:cNvPicPr>
      </xdr:nvPicPr>
      <xdr:blipFill>
        <a:blip xmlns:r="http://schemas.openxmlformats.org/officeDocument/2006/relationships" r:embed="rId2"/>
        <a:stretch>
          <a:fillRect/>
        </a:stretch>
      </xdr:blipFill>
      <xdr:spPr>
        <a:xfrm>
          <a:off x="19050" y="1314450"/>
          <a:ext cx="10237654" cy="2019300"/>
        </a:xfrm>
        <a:prstGeom prst="rect">
          <a:avLst/>
        </a:prstGeom>
      </xdr:spPr>
    </xdr:pic>
    <xdr:clientData/>
  </xdr:twoCellAnchor>
  <xdr:twoCellAnchor editAs="oneCell">
    <xdr:from>
      <xdr:col>0</xdr:col>
      <xdr:colOff>0</xdr:colOff>
      <xdr:row>15</xdr:row>
      <xdr:rowOff>114300</xdr:rowOff>
    </xdr:from>
    <xdr:to>
      <xdr:col>1</xdr:col>
      <xdr:colOff>3386203</xdr:colOff>
      <xdr:row>31</xdr:row>
      <xdr:rowOff>158547</xdr:rowOff>
    </xdr:to>
    <xdr:pic>
      <xdr:nvPicPr>
        <xdr:cNvPr id="5" name="Picture 4">
          <a:extLst>
            <a:ext uri="{FF2B5EF4-FFF2-40B4-BE49-F238E27FC236}">
              <a16:creationId xmlns:a16="http://schemas.microsoft.com/office/drawing/2014/main" id="{FF59ECAA-AA9D-6EDA-C0A2-BDCD27991D35}"/>
            </a:ext>
          </a:extLst>
        </xdr:cNvPr>
        <xdr:cNvPicPr>
          <a:picLocks noChangeAspect="1"/>
        </xdr:cNvPicPr>
      </xdr:nvPicPr>
      <xdr:blipFill>
        <a:blip xmlns:r="http://schemas.openxmlformats.org/officeDocument/2006/relationships" r:embed="rId3"/>
        <a:stretch>
          <a:fillRect/>
        </a:stretch>
      </xdr:blipFill>
      <xdr:spPr>
        <a:xfrm>
          <a:off x="0" y="3543300"/>
          <a:ext cx="7297168" cy="3096057"/>
        </a:xfrm>
        <a:prstGeom prst="rect">
          <a:avLst/>
        </a:prstGeom>
      </xdr:spPr>
    </xdr:pic>
    <xdr:clientData/>
  </xdr:twoCellAnchor>
  <xdr:twoCellAnchor editAs="oneCell">
    <xdr:from>
      <xdr:col>2</xdr:col>
      <xdr:colOff>542924</xdr:colOff>
      <xdr:row>15</xdr:row>
      <xdr:rowOff>114840</xdr:rowOff>
    </xdr:from>
    <xdr:to>
      <xdr:col>5</xdr:col>
      <xdr:colOff>266699</xdr:colOff>
      <xdr:row>29</xdr:row>
      <xdr:rowOff>51368</xdr:rowOff>
    </xdr:to>
    <xdr:pic>
      <xdr:nvPicPr>
        <xdr:cNvPr id="6" name="Picture 5">
          <a:extLst>
            <a:ext uri="{FF2B5EF4-FFF2-40B4-BE49-F238E27FC236}">
              <a16:creationId xmlns:a16="http://schemas.microsoft.com/office/drawing/2014/main" id="{E53D86B4-2D51-CC02-4725-A3D779988148}"/>
            </a:ext>
          </a:extLst>
        </xdr:cNvPr>
        <xdr:cNvPicPr>
          <a:picLocks noChangeAspect="1"/>
        </xdr:cNvPicPr>
      </xdr:nvPicPr>
      <xdr:blipFill>
        <a:blip xmlns:r="http://schemas.openxmlformats.org/officeDocument/2006/relationships" r:embed="rId4"/>
        <a:stretch>
          <a:fillRect/>
        </a:stretch>
      </xdr:blipFill>
      <xdr:spPr>
        <a:xfrm>
          <a:off x="10858499" y="3543840"/>
          <a:ext cx="6219825" cy="2603528"/>
        </a:xfrm>
        <a:prstGeom prst="rect">
          <a:avLst/>
        </a:prstGeom>
      </xdr:spPr>
    </xdr:pic>
    <xdr:clientData/>
  </xdr:twoCellAnchor>
  <xdr:twoCellAnchor editAs="oneCell">
    <xdr:from>
      <xdr:col>2</xdr:col>
      <xdr:colOff>912351</xdr:colOff>
      <xdr:row>32</xdr:row>
      <xdr:rowOff>180975</xdr:rowOff>
    </xdr:from>
    <xdr:to>
      <xdr:col>3</xdr:col>
      <xdr:colOff>2609849</xdr:colOff>
      <xdr:row>51</xdr:row>
      <xdr:rowOff>85725</xdr:rowOff>
    </xdr:to>
    <xdr:pic>
      <xdr:nvPicPr>
        <xdr:cNvPr id="7" name="Picture 6" descr="Location on the body of several commercially available wearable devices...  | Download Scientific Diagram">
          <a:extLst>
            <a:ext uri="{FF2B5EF4-FFF2-40B4-BE49-F238E27FC236}">
              <a16:creationId xmlns:a16="http://schemas.microsoft.com/office/drawing/2014/main" id="{4BA762E1-419B-019D-9956-A721130FC87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227926" y="6848475"/>
          <a:ext cx="4878848"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309246</xdr:colOff>
      <xdr:row>36</xdr:row>
      <xdr:rowOff>76199</xdr:rowOff>
    </xdr:from>
    <xdr:to>
      <xdr:col>1</xdr:col>
      <xdr:colOff>6376198</xdr:colOff>
      <xdr:row>48</xdr:row>
      <xdr:rowOff>9524</xdr:rowOff>
    </xdr:to>
    <xdr:pic>
      <xdr:nvPicPr>
        <xdr:cNvPr id="8" name="Picture 7">
          <a:extLst>
            <a:ext uri="{FF2B5EF4-FFF2-40B4-BE49-F238E27FC236}">
              <a16:creationId xmlns:a16="http://schemas.microsoft.com/office/drawing/2014/main" id="{9029BBA1-AFB1-CEC3-72AB-9DC2E927CA8F}"/>
            </a:ext>
          </a:extLst>
        </xdr:cNvPr>
        <xdr:cNvPicPr>
          <a:picLocks noChangeAspect="1"/>
        </xdr:cNvPicPr>
      </xdr:nvPicPr>
      <xdr:blipFill>
        <a:blip xmlns:r="http://schemas.openxmlformats.org/officeDocument/2006/relationships" r:embed="rId6"/>
        <a:stretch>
          <a:fillRect/>
        </a:stretch>
      </xdr:blipFill>
      <xdr:spPr>
        <a:xfrm>
          <a:off x="309246" y="7505699"/>
          <a:ext cx="9981727" cy="2219325"/>
        </a:xfrm>
        <a:prstGeom prst="rect">
          <a:avLst/>
        </a:prstGeom>
      </xdr:spPr>
    </xdr:pic>
    <xdr:clientData/>
  </xdr:twoCellAnchor>
  <xdr:twoCellAnchor editAs="oneCell">
    <xdr:from>
      <xdr:col>0</xdr:col>
      <xdr:colOff>0</xdr:colOff>
      <xdr:row>56</xdr:row>
      <xdr:rowOff>0</xdr:rowOff>
    </xdr:from>
    <xdr:to>
      <xdr:col>1</xdr:col>
      <xdr:colOff>3525288</xdr:colOff>
      <xdr:row>79</xdr:row>
      <xdr:rowOff>67296</xdr:rowOff>
    </xdr:to>
    <xdr:pic>
      <xdr:nvPicPr>
        <xdr:cNvPr id="9" name="Picture 8">
          <a:extLst>
            <a:ext uri="{FF2B5EF4-FFF2-40B4-BE49-F238E27FC236}">
              <a16:creationId xmlns:a16="http://schemas.microsoft.com/office/drawing/2014/main" id="{F5A5C61D-1089-25A3-57DB-2DB81AD1874B}"/>
            </a:ext>
          </a:extLst>
        </xdr:cNvPr>
        <xdr:cNvPicPr>
          <a:picLocks noChangeAspect="1"/>
        </xdr:cNvPicPr>
      </xdr:nvPicPr>
      <xdr:blipFill>
        <a:blip xmlns:r="http://schemas.openxmlformats.org/officeDocument/2006/relationships" r:embed="rId7"/>
        <a:stretch>
          <a:fillRect/>
        </a:stretch>
      </xdr:blipFill>
      <xdr:spPr>
        <a:xfrm>
          <a:off x="0" y="11239500"/>
          <a:ext cx="7440063" cy="4448796"/>
        </a:xfrm>
        <a:prstGeom prst="rect">
          <a:avLst/>
        </a:prstGeom>
      </xdr:spPr>
    </xdr:pic>
    <xdr:clientData/>
  </xdr:twoCellAnchor>
  <xdr:twoCellAnchor editAs="oneCell">
    <xdr:from>
      <xdr:col>1</xdr:col>
      <xdr:colOff>5272606</xdr:colOff>
      <xdr:row>56</xdr:row>
      <xdr:rowOff>1</xdr:rowOff>
    </xdr:from>
    <xdr:to>
      <xdr:col>3</xdr:col>
      <xdr:colOff>2143089</xdr:colOff>
      <xdr:row>79</xdr:row>
      <xdr:rowOff>104775</xdr:rowOff>
    </xdr:to>
    <xdr:pic>
      <xdr:nvPicPr>
        <xdr:cNvPr id="10" name="Picture 9">
          <a:extLst>
            <a:ext uri="{FF2B5EF4-FFF2-40B4-BE49-F238E27FC236}">
              <a16:creationId xmlns:a16="http://schemas.microsoft.com/office/drawing/2014/main" id="{02208DC6-B56A-D489-0763-51B8D78053B8}"/>
            </a:ext>
          </a:extLst>
        </xdr:cNvPr>
        <xdr:cNvPicPr>
          <a:picLocks noChangeAspect="1"/>
        </xdr:cNvPicPr>
      </xdr:nvPicPr>
      <xdr:blipFill>
        <a:blip xmlns:r="http://schemas.openxmlformats.org/officeDocument/2006/relationships" r:embed="rId8"/>
        <a:stretch>
          <a:fillRect/>
        </a:stretch>
      </xdr:blipFill>
      <xdr:spPr>
        <a:xfrm>
          <a:off x="9187381" y="11239501"/>
          <a:ext cx="6452633" cy="44862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2941319</xdr:rowOff>
    </xdr:from>
    <xdr:to>
      <xdr:col>1</xdr:col>
      <xdr:colOff>914293</xdr:colOff>
      <xdr:row>22</xdr:row>
      <xdr:rowOff>145504</xdr:rowOff>
    </xdr:to>
    <xdr:pic>
      <xdr:nvPicPr>
        <xdr:cNvPr id="2" name="Picture 1">
          <a:extLst>
            <a:ext uri="{FF2B5EF4-FFF2-40B4-BE49-F238E27FC236}">
              <a16:creationId xmlns:a16="http://schemas.microsoft.com/office/drawing/2014/main" id="{C2DE07F0-4FB2-91BB-F004-1095B5A69F02}"/>
            </a:ext>
          </a:extLst>
        </xdr:cNvPr>
        <xdr:cNvPicPr>
          <a:picLocks noChangeAspect="1"/>
        </xdr:cNvPicPr>
      </xdr:nvPicPr>
      <xdr:blipFill>
        <a:blip xmlns:r="http://schemas.openxmlformats.org/officeDocument/2006/relationships" r:embed="rId1"/>
        <a:stretch>
          <a:fillRect/>
        </a:stretch>
      </xdr:blipFill>
      <xdr:spPr>
        <a:xfrm>
          <a:off x="0" y="5417819"/>
          <a:ext cx="5013853" cy="3109685"/>
        </a:xfrm>
        <a:prstGeom prst="rect">
          <a:avLst/>
        </a:prstGeom>
      </xdr:spPr>
    </xdr:pic>
    <xdr:clientData/>
  </xdr:twoCellAnchor>
  <xdr:twoCellAnchor editAs="oneCell">
    <xdr:from>
      <xdr:col>1</xdr:col>
      <xdr:colOff>1459804</xdr:colOff>
      <xdr:row>7</xdr:row>
      <xdr:rowOff>2849880</xdr:rowOff>
    </xdr:from>
    <xdr:to>
      <xdr:col>2</xdr:col>
      <xdr:colOff>2872061</xdr:colOff>
      <xdr:row>23</xdr:row>
      <xdr:rowOff>94178</xdr:rowOff>
    </xdr:to>
    <xdr:pic>
      <xdr:nvPicPr>
        <xdr:cNvPr id="3" name="Picture 2">
          <a:extLst>
            <a:ext uri="{FF2B5EF4-FFF2-40B4-BE49-F238E27FC236}">
              <a16:creationId xmlns:a16="http://schemas.microsoft.com/office/drawing/2014/main" id="{D2CF233C-837A-2CFC-0B09-DD56A61956EA}"/>
            </a:ext>
          </a:extLst>
        </xdr:cNvPr>
        <xdr:cNvPicPr>
          <a:picLocks noChangeAspect="1"/>
        </xdr:cNvPicPr>
      </xdr:nvPicPr>
      <xdr:blipFill>
        <a:blip xmlns:r="http://schemas.openxmlformats.org/officeDocument/2006/relationships" r:embed="rId2"/>
        <a:stretch>
          <a:fillRect/>
        </a:stretch>
      </xdr:blipFill>
      <xdr:spPr>
        <a:xfrm>
          <a:off x="5559364" y="5326380"/>
          <a:ext cx="4909837" cy="33402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34291</xdr:colOff>
      <xdr:row>2</xdr:row>
      <xdr:rowOff>62267</xdr:rowOff>
    </xdr:from>
    <xdr:to>
      <xdr:col>13</xdr:col>
      <xdr:colOff>426721</xdr:colOff>
      <xdr:row>28</xdr:row>
      <xdr:rowOff>5715</xdr:rowOff>
    </xdr:to>
    <xdr:pic>
      <xdr:nvPicPr>
        <xdr:cNvPr id="2" name="Picture 1" descr="How is skin color measured for the purposes of oximeter performance  validation? - Open Critical Care">
          <a:extLst>
            <a:ext uri="{FF2B5EF4-FFF2-40B4-BE49-F238E27FC236}">
              <a16:creationId xmlns:a16="http://schemas.microsoft.com/office/drawing/2014/main" id="{B2DF409A-D7E1-AD18-8FC9-70CF9D9839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9811" y="1014767"/>
          <a:ext cx="5269230" cy="7182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1</xdr:rowOff>
    </xdr:from>
    <xdr:to>
      <xdr:col>1</xdr:col>
      <xdr:colOff>6475085</xdr:colOff>
      <xdr:row>36</xdr:row>
      <xdr:rowOff>95251</xdr:rowOff>
    </xdr:to>
    <xdr:pic>
      <xdr:nvPicPr>
        <xdr:cNvPr id="3" name="Picture 2">
          <a:extLst>
            <a:ext uri="{FF2B5EF4-FFF2-40B4-BE49-F238E27FC236}">
              <a16:creationId xmlns:a16="http://schemas.microsoft.com/office/drawing/2014/main" id="{C7D59CDE-19E3-C5C1-E13E-12BB0123E6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0" y="6477001"/>
          <a:ext cx="6475085"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1374407</xdr:colOff>
      <xdr:row>1</xdr:row>
      <xdr:rowOff>212576</xdr:rowOff>
    </xdr:from>
    <xdr:ext cx="134471" cy="198532"/>
    <xdr:sp macro="" textlink="">
      <xdr:nvSpPr>
        <xdr:cNvPr id="2" name="Arrow: Chevron 1" descr="arrow">
          <a:hlinkClick xmlns:r="http://schemas.openxmlformats.org/officeDocument/2006/relationships" r:id="rId1" tooltip="Select to navigate to Class List worksheet"/>
          <a:extLst>
            <a:ext uri="{FF2B5EF4-FFF2-40B4-BE49-F238E27FC236}">
              <a16:creationId xmlns:a16="http://schemas.microsoft.com/office/drawing/2014/main" id="{34644E20-C7F2-4F2D-973F-BDA395589DBF}"/>
            </a:ext>
          </a:extLst>
        </xdr:cNvPr>
        <xdr:cNvSpPr/>
      </xdr:nvSpPr>
      <xdr:spPr>
        <a:xfrm>
          <a:off x="6175007" y="364976"/>
          <a:ext cx="134471" cy="198532"/>
        </a:xfrm>
        <a:prstGeom prst="chevron">
          <a:avLst/>
        </a:prstGeom>
        <a:solidFill>
          <a:schemeClr val="bg2">
            <a:lumMod val="75000"/>
          </a:schemeClr>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171</xdr:row>
      <xdr:rowOff>0</xdr:rowOff>
    </xdr:from>
    <xdr:to>
      <xdr:col>3</xdr:col>
      <xdr:colOff>5915851</xdr:colOff>
      <xdr:row>177</xdr:row>
      <xdr:rowOff>66844</xdr:rowOff>
    </xdr:to>
    <xdr:pic>
      <xdr:nvPicPr>
        <xdr:cNvPr id="2" name="Picture 1">
          <a:extLst>
            <a:ext uri="{FF2B5EF4-FFF2-40B4-BE49-F238E27FC236}">
              <a16:creationId xmlns:a16="http://schemas.microsoft.com/office/drawing/2014/main" id="{0DA2ADA4-B570-E1D2-E6CA-5CF6D026255C}"/>
            </a:ext>
          </a:extLst>
        </xdr:cNvPr>
        <xdr:cNvPicPr>
          <a:picLocks noChangeAspect="1"/>
        </xdr:cNvPicPr>
      </xdr:nvPicPr>
      <xdr:blipFill>
        <a:blip xmlns:r="http://schemas.openxmlformats.org/officeDocument/2006/relationships" r:embed="rId1"/>
        <a:stretch>
          <a:fillRect/>
        </a:stretch>
      </xdr:blipFill>
      <xdr:spPr>
        <a:xfrm>
          <a:off x="3562350" y="41995725"/>
          <a:ext cx="5915851" cy="12098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h Nguyen" refreshedDate="45492.0413619213" createdVersion="8" refreshedVersion="8" minRefreshableVersion="3" recordCount="6396" xr:uid="{0878B763-C88F-4211-BB7C-A6E01F2DEE3E}">
  <cacheSource type="worksheet">
    <worksheetSource ref="A1:A1048576" sheet="Sheet9"/>
  </cacheSource>
  <cacheFields count="1">
    <cacheField name="group" numFmtId="0">
      <sharedItems containsBlank="1" count="11">
        <s v="Forehead (E)"/>
        <s v="Inner Upper Arm (D)"/>
        <s v="Palmar (C)"/>
        <s v="Dorsal (B)"/>
        <s v="Fingernail (A)"/>
        <s v="Cheek (I)"/>
        <s v="Back Earlobe (F)"/>
        <s v="Nare (H)"/>
        <s v="Front Earlobe (E)"/>
        <m/>
        <s v="Calf"/>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96">
  <r>
    <x v="0"/>
  </r>
  <r>
    <x v="1"/>
  </r>
  <r>
    <x v="1"/>
  </r>
  <r>
    <x v="2"/>
  </r>
  <r>
    <x v="2"/>
  </r>
  <r>
    <x v="2"/>
  </r>
  <r>
    <x v="3"/>
  </r>
  <r>
    <x v="3"/>
  </r>
  <r>
    <x v="3"/>
  </r>
  <r>
    <x v="4"/>
  </r>
  <r>
    <x v="4"/>
  </r>
  <r>
    <x v="4"/>
  </r>
  <r>
    <x v="1"/>
  </r>
  <r>
    <x v="0"/>
  </r>
  <r>
    <x v="0"/>
  </r>
  <r>
    <x v="5"/>
  </r>
  <r>
    <x v="5"/>
  </r>
  <r>
    <x v="6"/>
  </r>
  <r>
    <x v="6"/>
  </r>
  <r>
    <x v="6"/>
  </r>
  <r>
    <x v="0"/>
  </r>
  <r>
    <x v="0"/>
  </r>
  <r>
    <x v="0"/>
  </r>
  <r>
    <x v="4"/>
  </r>
  <r>
    <x v="7"/>
  </r>
  <r>
    <x v="7"/>
  </r>
  <r>
    <x v="5"/>
  </r>
  <r>
    <x v="4"/>
  </r>
  <r>
    <x v="8"/>
  </r>
  <r>
    <x v="8"/>
  </r>
  <r>
    <x v="8"/>
  </r>
  <r>
    <x v="1"/>
  </r>
  <r>
    <x v="4"/>
  </r>
  <r>
    <x v="3"/>
  </r>
  <r>
    <x v="3"/>
  </r>
  <r>
    <x v="3"/>
  </r>
  <r>
    <x v="2"/>
  </r>
  <r>
    <x v="2"/>
  </r>
  <r>
    <x v="2"/>
  </r>
  <r>
    <x v="1"/>
  </r>
  <r>
    <x v="1"/>
  </r>
  <r>
    <x v="7"/>
  </r>
  <r>
    <x v="4"/>
  </r>
  <r>
    <x v="3"/>
  </r>
  <r>
    <x v="3"/>
  </r>
  <r>
    <x v="2"/>
  </r>
  <r>
    <x v="2"/>
  </r>
  <r>
    <x v="2"/>
  </r>
  <r>
    <x v="1"/>
  </r>
  <r>
    <x v="1"/>
  </r>
  <r>
    <x v="1"/>
  </r>
  <r>
    <x v="0"/>
  </r>
  <r>
    <x v="0"/>
  </r>
  <r>
    <x v="3"/>
  </r>
  <r>
    <x v="4"/>
  </r>
  <r>
    <x v="0"/>
  </r>
  <r>
    <x v="4"/>
  </r>
  <r>
    <x v="4"/>
  </r>
  <r>
    <x v="0"/>
  </r>
  <r>
    <x v="0"/>
  </r>
  <r>
    <x v="0"/>
  </r>
  <r>
    <x v="1"/>
  </r>
  <r>
    <x v="1"/>
  </r>
  <r>
    <x v="1"/>
  </r>
  <r>
    <x v="2"/>
  </r>
  <r>
    <x v="2"/>
  </r>
  <r>
    <x v="3"/>
  </r>
  <r>
    <x v="3"/>
  </r>
  <r>
    <x v="3"/>
  </r>
  <r>
    <x v="4"/>
  </r>
  <r>
    <x v="4"/>
  </r>
  <r>
    <x v="2"/>
  </r>
  <r>
    <x v="4"/>
  </r>
  <r>
    <x v="4"/>
  </r>
  <r>
    <x v="3"/>
  </r>
  <r>
    <x v="4"/>
  </r>
  <r>
    <x v="0"/>
  </r>
  <r>
    <x v="0"/>
  </r>
  <r>
    <x v="0"/>
  </r>
  <r>
    <x v="1"/>
  </r>
  <r>
    <x v="1"/>
  </r>
  <r>
    <x v="2"/>
  </r>
  <r>
    <x v="2"/>
  </r>
  <r>
    <x v="2"/>
  </r>
  <r>
    <x v="3"/>
  </r>
  <r>
    <x v="3"/>
  </r>
  <r>
    <x v="1"/>
  </r>
  <r>
    <x v="0"/>
  </r>
  <r>
    <x v="0"/>
  </r>
  <r>
    <x v="0"/>
  </r>
  <r>
    <x v="1"/>
  </r>
  <r>
    <x v="1"/>
  </r>
  <r>
    <x v="1"/>
  </r>
  <r>
    <x v="2"/>
  </r>
  <r>
    <x v="2"/>
  </r>
  <r>
    <x v="3"/>
  </r>
  <r>
    <x v="3"/>
  </r>
  <r>
    <x v="4"/>
  </r>
  <r>
    <x v="4"/>
  </r>
  <r>
    <x v="2"/>
  </r>
  <r>
    <x v="4"/>
  </r>
  <r>
    <x v="3"/>
  </r>
  <r>
    <x v="3"/>
  </r>
  <r>
    <x v="4"/>
  </r>
  <r>
    <x v="4"/>
  </r>
  <r>
    <x v="4"/>
  </r>
  <r>
    <x v="3"/>
  </r>
  <r>
    <x v="2"/>
  </r>
  <r>
    <x v="2"/>
  </r>
  <r>
    <x v="2"/>
  </r>
  <r>
    <x v="1"/>
  </r>
  <r>
    <x v="1"/>
  </r>
  <r>
    <x v="1"/>
  </r>
  <r>
    <x v="0"/>
  </r>
  <r>
    <x v="0"/>
  </r>
  <r>
    <x v="0"/>
  </r>
  <r>
    <x v="3"/>
  </r>
  <r>
    <x v="4"/>
  </r>
  <r>
    <x v="0"/>
  </r>
  <r>
    <x v="4"/>
  </r>
  <r>
    <x v="4"/>
  </r>
  <r>
    <x v="3"/>
  </r>
  <r>
    <x v="3"/>
  </r>
  <r>
    <x v="0"/>
  </r>
  <r>
    <x v="3"/>
  </r>
  <r>
    <x v="2"/>
  </r>
  <r>
    <x v="2"/>
  </r>
  <r>
    <x v="2"/>
  </r>
  <r>
    <x v="1"/>
  </r>
  <r>
    <x v="1"/>
  </r>
  <r>
    <x v="0"/>
  </r>
  <r>
    <x v="1"/>
  </r>
  <r>
    <x v="0"/>
  </r>
  <r>
    <x v="3"/>
  </r>
  <r>
    <x v="3"/>
  </r>
  <r>
    <x v="3"/>
  </r>
  <r>
    <x v="4"/>
  </r>
  <r>
    <x v="4"/>
  </r>
  <r>
    <x v="4"/>
  </r>
  <r>
    <x v="1"/>
  </r>
  <r>
    <x v="1"/>
  </r>
  <r>
    <x v="1"/>
  </r>
  <r>
    <x v="0"/>
  </r>
  <r>
    <x v="0"/>
  </r>
  <r>
    <x v="2"/>
  </r>
  <r>
    <x v="2"/>
  </r>
  <r>
    <x v="2"/>
  </r>
  <r>
    <x v="2"/>
  </r>
  <r>
    <x v="3"/>
  </r>
  <r>
    <x v="4"/>
  </r>
  <r>
    <x v="4"/>
  </r>
  <r>
    <x v="4"/>
  </r>
  <r>
    <x v="0"/>
  </r>
  <r>
    <x v="0"/>
  </r>
  <r>
    <x v="0"/>
  </r>
  <r>
    <x v="1"/>
  </r>
  <r>
    <x v="3"/>
  </r>
  <r>
    <x v="3"/>
  </r>
  <r>
    <x v="2"/>
  </r>
  <r>
    <x v="2"/>
  </r>
  <r>
    <x v="1"/>
  </r>
  <r>
    <x v="1"/>
  </r>
  <r>
    <x v="2"/>
  </r>
  <r>
    <x v="4"/>
  </r>
  <r>
    <x v="4"/>
  </r>
  <r>
    <x v="4"/>
  </r>
  <r>
    <x v="3"/>
  </r>
  <r>
    <x v="3"/>
  </r>
  <r>
    <x v="1"/>
  </r>
  <r>
    <x v="0"/>
  </r>
  <r>
    <x v="0"/>
  </r>
  <r>
    <x v="0"/>
  </r>
  <r>
    <x v="1"/>
  </r>
  <r>
    <x v="3"/>
  </r>
  <r>
    <x v="1"/>
  </r>
  <r>
    <x v="2"/>
  </r>
  <r>
    <x v="2"/>
  </r>
  <r>
    <x v="1"/>
  </r>
  <r>
    <x v="0"/>
  </r>
  <r>
    <x v="1"/>
  </r>
  <r>
    <x v="4"/>
  </r>
  <r>
    <x v="2"/>
  </r>
  <r>
    <x v="2"/>
  </r>
  <r>
    <x v="2"/>
  </r>
  <r>
    <x v="3"/>
  </r>
  <r>
    <x v="3"/>
  </r>
  <r>
    <x v="3"/>
  </r>
  <r>
    <x v="0"/>
  </r>
  <r>
    <x v="4"/>
  </r>
  <r>
    <x v="1"/>
  </r>
  <r>
    <x v="0"/>
  </r>
  <r>
    <x v="4"/>
  </r>
  <r>
    <x v="4"/>
  </r>
  <r>
    <x v="4"/>
  </r>
  <r>
    <x v="0"/>
  </r>
  <r>
    <x v="1"/>
  </r>
  <r>
    <x v="1"/>
  </r>
  <r>
    <x v="0"/>
  </r>
  <r>
    <x v="1"/>
  </r>
  <r>
    <x v="2"/>
  </r>
  <r>
    <x v="0"/>
  </r>
  <r>
    <x v="2"/>
  </r>
  <r>
    <x v="2"/>
  </r>
  <r>
    <x v="4"/>
  </r>
  <r>
    <x v="3"/>
  </r>
  <r>
    <x v="3"/>
  </r>
  <r>
    <x v="3"/>
  </r>
  <r>
    <x v="4"/>
  </r>
  <r>
    <x v="0"/>
  </r>
  <r>
    <x v="1"/>
  </r>
  <r>
    <x v="1"/>
  </r>
  <r>
    <x v="1"/>
  </r>
  <r>
    <x v="2"/>
  </r>
  <r>
    <x v="2"/>
  </r>
  <r>
    <x v="2"/>
  </r>
  <r>
    <x v="3"/>
  </r>
  <r>
    <x v="3"/>
  </r>
  <r>
    <x v="3"/>
  </r>
  <r>
    <x v="4"/>
  </r>
  <r>
    <x v="4"/>
  </r>
  <r>
    <x v="0"/>
  </r>
  <r>
    <x v="0"/>
  </r>
  <r>
    <x v="4"/>
  </r>
  <r>
    <x v="4"/>
  </r>
  <r>
    <x v="4"/>
  </r>
  <r>
    <x v="3"/>
  </r>
  <r>
    <x v="3"/>
  </r>
  <r>
    <x v="3"/>
  </r>
  <r>
    <x v="0"/>
  </r>
  <r>
    <x v="2"/>
  </r>
  <r>
    <x v="2"/>
  </r>
  <r>
    <x v="2"/>
  </r>
  <r>
    <x v="1"/>
  </r>
  <r>
    <x v="0"/>
  </r>
  <r>
    <x v="1"/>
  </r>
  <r>
    <x v="0"/>
  </r>
  <r>
    <x v="1"/>
  </r>
  <r>
    <x v="2"/>
  </r>
  <r>
    <x v="2"/>
  </r>
  <r>
    <x v="2"/>
  </r>
  <r>
    <x v="4"/>
  </r>
  <r>
    <x v="4"/>
  </r>
  <r>
    <x v="4"/>
  </r>
  <r>
    <x v="3"/>
  </r>
  <r>
    <x v="3"/>
  </r>
  <r>
    <x v="0"/>
  </r>
  <r>
    <x v="0"/>
  </r>
  <r>
    <x v="0"/>
  </r>
  <r>
    <x v="1"/>
  </r>
  <r>
    <x v="1"/>
  </r>
  <r>
    <x v="1"/>
  </r>
  <r>
    <x v="3"/>
  </r>
  <r>
    <x v="2"/>
  </r>
  <r>
    <x v="2"/>
  </r>
  <r>
    <x v="2"/>
  </r>
  <r>
    <x v="3"/>
  </r>
  <r>
    <x v="3"/>
  </r>
  <r>
    <x v="3"/>
  </r>
  <r>
    <x v="4"/>
  </r>
  <r>
    <x v="4"/>
  </r>
  <r>
    <x v="1"/>
  </r>
  <r>
    <x v="0"/>
  </r>
  <r>
    <x v="0"/>
  </r>
  <r>
    <x v="1"/>
  </r>
  <r>
    <x v="4"/>
  </r>
  <r>
    <x v="0"/>
  </r>
  <r>
    <x v="1"/>
  </r>
  <r>
    <x v="0"/>
  </r>
  <r>
    <x v="4"/>
  </r>
  <r>
    <x v="4"/>
  </r>
  <r>
    <x v="3"/>
  </r>
  <r>
    <x v="3"/>
  </r>
  <r>
    <x v="3"/>
  </r>
  <r>
    <x v="2"/>
  </r>
  <r>
    <x v="2"/>
  </r>
  <r>
    <x v="2"/>
  </r>
  <r>
    <x v="1"/>
  </r>
  <r>
    <x v="1"/>
  </r>
  <r>
    <x v="1"/>
  </r>
  <r>
    <x v="0"/>
  </r>
  <r>
    <x v="0"/>
  </r>
  <r>
    <x v="4"/>
  </r>
  <r>
    <x v="1"/>
  </r>
  <r>
    <x v="4"/>
  </r>
  <r>
    <x v="4"/>
  </r>
  <r>
    <x v="3"/>
  </r>
  <r>
    <x v="3"/>
  </r>
  <r>
    <x v="3"/>
  </r>
  <r>
    <x v="2"/>
  </r>
  <r>
    <x v="2"/>
  </r>
  <r>
    <x v="2"/>
  </r>
  <r>
    <x v="0"/>
  </r>
  <r>
    <x v="0"/>
  </r>
  <r>
    <x v="0"/>
  </r>
  <r>
    <x v="1"/>
  </r>
  <r>
    <x v="4"/>
  </r>
  <r>
    <x v="1"/>
  </r>
  <r>
    <x v="2"/>
  </r>
  <r>
    <x v="1"/>
  </r>
  <r>
    <x v="3"/>
  </r>
  <r>
    <x v="3"/>
  </r>
  <r>
    <x v="2"/>
  </r>
  <r>
    <x v="2"/>
  </r>
  <r>
    <x v="1"/>
  </r>
  <r>
    <x v="1"/>
  </r>
  <r>
    <x v="0"/>
  </r>
  <r>
    <x v="3"/>
  </r>
  <r>
    <x v="0"/>
  </r>
  <r>
    <x v="4"/>
  </r>
  <r>
    <x v="4"/>
  </r>
  <r>
    <x v="4"/>
  </r>
  <r>
    <x v="0"/>
  </r>
  <r>
    <x v="3"/>
  </r>
  <r>
    <x v="2"/>
  </r>
  <r>
    <x v="2"/>
  </r>
  <r>
    <x v="4"/>
  </r>
  <r>
    <x v="2"/>
  </r>
  <r>
    <x v="3"/>
  </r>
  <r>
    <x v="1"/>
  </r>
  <r>
    <x v="1"/>
  </r>
  <r>
    <x v="1"/>
  </r>
  <r>
    <x v="0"/>
  </r>
  <r>
    <x v="0"/>
  </r>
  <r>
    <x v="3"/>
  </r>
  <r>
    <x v="4"/>
  </r>
  <r>
    <x v="4"/>
  </r>
  <r>
    <x v="0"/>
  </r>
  <r>
    <x v="6"/>
  </r>
  <r>
    <x v="5"/>
  </r>
  <r>
    <x v="5"/>
  </r>
  <r>
    <x v="5"/>
  </r>
  <r>
    <x v="7"/>
  </r>
  <r>
    <x v="7"/>
  </r>
  <r>
    <x v="2"/>
  </r>
  <r>
    <x v="2"/>
  </r>
  <r>
    <x v="6"/>
  </r>
  <r>
    <x v="1"/>
  </r>
  <r>
    <x v="1"/>
  </r>
  <r>
    <x v="1"/>
  </r>
  <r>
    <x v="8"/>
  </r>
  <r>
    <x v="8"/>
  </r>
  <r>
    <x v="0"/>
  </r>
  <r>
    <x v="0"/>
  </r>
  <r>
    <x v="6"/>
  </r>
  <r>
    <x v="2"/>
  </r>
  <r>
    <x v="8"/>
  </r>
  <r>
    <x v="7"/>
  </r>
  <r>
    <x v="4"/>
  </r>
  <r>
    <x v="4"/>
  </r>
  <r>
    <x v="4"/>
  </r>
  <r>
    <x v="3"/>
  </r>
  <r>
    <x v="3"/>
  </r>
  <r>
    <x v="0"/>
  </r>
  <r>
    <x v="3"/>
  </r>
  <r>
    <x v="0"/>
  </r>
  <r>
    <x v="4"/>
  </r>
  <r>
    <x v="4"/>
  </r>
  <r>
    <x v="4"/>
  </r>
  <r>
    <x v="3"/>
  </r>
  <r>
    <x v="3"/>
  </r>
  <r>
    <x v="3"/>
  </r>
  <r>
    <x v="2"/>
  </r>
  <r>
    <x v="2"/>
  </r>
  <r>
    <x v="1"/>
  </r>
  <r>
    <x v="1"/>
  </r>
  <r>
    <x v="1"/>
  </r>
  <r>
    <x v="0"/>
  </r>
  <r>
    <x v="0"/>
  </r>
  <r>
    <x v="2"/>
  </r>
  <r>
    <x v="4"/>
  </r>
  <r>
    <x v="4"/>
  </r>
  <r>
    <x v="4"/>
  </r>
  <r>
    <x v="1"/>
  </r>
  <r>
    <x v="1"/>
  </r>
  <r>
    <x v="0"/>
  </r>
  <r>
    <x v="0"/>
  </r>
  <r>
    <x v="1"/>
  </r>
  <r>
    <x v="0"/>
  </r>
  <r>
    <x v="2"/>
  </r>
  <r>
    <x v="2"/>
  </r>
  <r>
    <x v="3"/>
  </r>
  <r>
    <x v="3"/>
  </r>
  <r>
    <x v="3"/>
  </r>
  <r>
    <x v="2"/>
  </r>
  <r>
    <x v="1"/>
  </r>
  <r>
    <x v="0"/>
  </r>
  <r>
    <x v="0"/>
  </r>
  <r>
    <x v="0"/>
  </r>
  <r>
    <x v="1"/>
  </r>
  <r>
    <x v="2"/>
  </r>
  <r>
    <x v="2"/>
  </r>
  <r>
    <x v="2"/>
  </r>
  <r>
    <x v="3"/>
  </r>
  <r>
    <x v="3"/>
  </r>
  <r>
    <x v="3"/>
  </r>
  <r>
    <x v="4"/>
  </r>
  <r>
    <x v="4"/>
  </r>
  <r>
    <x v="4"/>
  </r>
  <r>
    <x v="1"/>
  </r>
  <r>
    <x v="6"/>
  </r>
  <r>
    <x v="6"/>
  </r>
  <r>
    <x v="0"/>
  </r>
  <r>
    <x v="0"/>
  </r>
  <r>
    <x v="8"/>
  </r>
  <r>
    <x v="7"/>
  </r>
  <r>
    <x v="5"/>
  </r>
  <r>
    <x v="4"/>
  </r>
  <r>
    <x v="4"/>
  </r>
  <r>
    <x v="4"/>
  </r>
  <r>
    <x v="4"/>
  </r>
  <r>
    <x v="3"/>
  </r>
  <r>
    <x v="3"/>
  </r>
  <r>
    <x v="3"/>
  </r>
  <r>
    <x v="2"/>
  </r>
  <r>
    <x v="2"/>
  </r>
  <r>
    <x v="4"/>
  </r>
  <r>
    <x v="2"/>
  </r>
  <r>
    <x v="1"/>
  </r>
  <r>
    <x v="1"/>
  </r>
  <r>
    <x v="8"/>
  </r>
  <r>
    <x v="5"/>
  </r>
  <r>
    <x v="5"/>
  </r>
  <r>
    <x v="5"/>
  </r>
  <r>
    <x v="7"/>
  </r>
  <r>
    <x v="7"/>
  </r>
  <r>
    <x v="7"/>
  </r>
  <r>
    <x v="1"/>
  </r>
  <r>
    <x v="8"/>
  </r>
  <r>
    <x v="4"/>
  </r>
  <r>
    <x v="3"/>
  </r>
  <r>
    <x v="5"/>
  </r>
  <r>
    <x v="5"/>
  </r>
  <r>
    <x v="7"/>
  </r>
  <r>
    <x v="7"/>
  </r>
  <r>
    <x v="0"/>
  </r>
  <r>
    <x v="0"/>
  </r>
  <r>
    <x v="0"/>
  </r>
  <r>
    <x v="6"/>
  </r>
  <r>
    <x v="6"/>
  </r>
  <r>
    <x v="3"/>
  </r>
  <r>
    <x v="6"/>
  </r>
  <r>
    <x v="8"/>
  </r>
  <r>
    <x v="8"/>
  </r>
  <r>
    <x v="1"/>
  </r>
  <r>
    <x v="1"/>
  </r>
  <r>
    <x v="1"/>
  </r>
  <r>
    <x v="0"/>
  </r>
  <r>
    <x v="2"/>
  </r>
  <r>
    <x v="2"/>
  </r>
  <r>
    <x v="3"/>
  </r>
  <r>
    <x v="8"/>
  </r>
  <r>
    <x v="2"/>
  </r>
  <r>
    <x v="6"/>
  </r>
  <r>
    <x v="3"/>
  </r>
  <r>
    <x v="1"/>
  </r>
  <r>
    <x v="1"/>
  </r>
  <r>
    <x v="1"/>
  </r>
  <r>
    <x v="2"/>
  </r>
  <r>
    <x v="4"/>
  </r>
  <r>
    <x v="4"/>
  </r>
  <r>
    <x v="4"/>
  </r>
  <r>
    <x v="3"/>
  </r>
  <r>
    <x v="3"/>
  </r>
  <r>
    <x v="0"/>
  </r>
  <r>
    <x v="3"/>
  </r>
  <r>
    <x v="2"/>
  </r>
  <r>
    <x v="2"/>
  </r>
  <r>
    <x v="1"/>
  </r>
  <r>
    <x v="1"/>
  </r>
  <r>
    <x v="1"/>
  </r>
  <r>
    <x v="0"/>
  </r>
  <r>
    <x v="0"/>
  </r>
  <r>
    <x v="0"/>
  </r>
  <r>
    <x v="2"/>
  </r>
  <r>
    <x v="2"/>
  </r>
  <r>
    <x v="0"/>
  </r>
  <r>
    <x v="0"/>
  </r>
  <r>
    <x v="2"/>
  </r>
  <r>
    <x v="3"/>
  </r>
  <r>
    <x v="3"/>
  </r>
  <r>
    <x v="4"/>
  </r>
  <r>
    <x v="4"/>
  </r>
  <r>
    <x v="4"/>
  </r>
  <r>
    <x v="2"/>
  </r>
  <r>
    <x v="3"/>
  </r>
  <r>
    <x v="3"/>
  </r>
  <r>
    <x v="3"/>
  </r>
  <r>
    <x v="4"/>
  </r>
  <r>
    <x v="0"/>
  </r>
  <r>
    <x v="2"/>
  </r>
  <r>
    <x v="0"/>
  </r>
  <r>
    <x v="0"/>
  </r>
  <r>
    <x v="0"/>
  </r>
  <r>
    <x v="1"/>
  </r>
  <r>
    <x v="1"/>
  </r>
  <r>
    <x v="1"/>
  </r>
  <r>
    <x v="1"/>
  </r>
  <r>
    <x v="1"/>
  </r>
  <r>
    <x v="0"/>
  </r>
  <r>
    <x v="0"/>
  </r>
  <r>
    <x v="4"/>
  </r>
  <r>
    <x v="4"/>
  </r>
  <r>
    <x v="2"/>
  </r>
  <r>
    <x v="1"/>
  </r>
  <r>
    <x v="2"/>
  </r>
  <r>
    <x v="3"/>
  </r>
  <r>
    <x v="3"/>
  </r>
  <r>
    <x v="3"/>
  </r>
  <r>
    <x v="4"/>
  </r>
  <r>
    <x v="4"/>
  </r>
  <r>
    <x v="4"/>
  </r>
  <r>
    <x v="2"/>
  </r>
  <r>
    <x v="2"/>
  </r>
  <r>
    <x v="3"/>
  </r>
  <r>
    <x v="3"/>
  </r>
  <r>
    <x v="2"/>
  </r>
  <r>
    <x v="4"/>
  </r>
  <r>
    <x v="4"/>
  </r>
  <r>
    <x v="4"/>
  </r>
  <r>
    <x v="2"/>
  </r>
  <r>
    <x v="1"/>
  </r>
  <r>
    <x v="1"/>
  </r>
  <r>
    <x v="1"/>
  </r>
  <r>
    <x v="0"/>
  </r>
  <r>
    <x v="0"/>
  </r>
  <r>
    <x v="0"/>
  </r>
  <r>
    <x v="2"/>
  </r>
  <r>
    <x v="3"/>
  </r>
  <r>
    <x v="4"/>
  </r>
  <r>
    <x v="0"/>
  </r>
  <r>
    <x v="0"/>
  </r>
  <r>
    <x v="0"/>
  </r>
  <r>
    <x v="2"/>
  </r>
  <r>
    <x v="2"/>
  </r>
  <r>
    <x v="2"/>
  </r>
  <r>
    <x v="3"/>
  </r>
  <r>
    <x v="3"/>
  </r>
  <r>
    <x v="3"/>
  </r>
  <r>
    <x v="4"/>
  </r>
  <r>
    <x v="4"/>
  </r>
  <r>
    <x v="4"/>
  </r>
  <r>
    <x v="0"/>
  </r>
  <r>
    <x v="1"/>
  </r>
  <r>
    <x v="0"/>
  </r>
  <r>
    <x v="1"/>
  </r>
  <r>
    <x v="1"/>
  </r>
  <r>
    <x v="1"/>
  </r>
  <r>
    <x v="2"/>
  </r>
  <r>
    <x v="2"/>
  </r>
  <r>
    <x v="2"/>
  </r>
  <r>
    <x v="3"/>
  </r>
  <r>
    <x v="3"/>
  </r>
  <r>
    <x v="3"/>
  </r>
  <r>
    <x v="4"/>
  </r>
  <r>
    <x v="4"/>
  </r>
  <r>
    <x v="0"/>
  </r>
  <r>
    <x v="1"/>
  </r>
  <r>
    <x v="1"/>
  </r>
  <r>
    <x v="1"/>
  </r>
  <r>
    <x v="1"/>
  </r>
  <r>
    <x v="1"/>
  </r>
  <r>
    <x v="0"/>
  </r>
  <r>
    <x v="0"/>
  </r>
  <r>
    <x v="2"/>
  </r>
  <r>
    <x v="2"/>
  </r>
  <r>
    <x v="0"/>
  </r>
  <r>
    <x v="3"/>
  </r>
  <r>
    <x v="3"/>
  </r>
  <r>
    <x v="3"/>
  </r>
  <r>
    <x v="4"/>
  </r>
  <r>
    <x v="4"/>
  </r>
  <r>
    <x v="2"/>
  </r>
  <r>
    <x v="4"/>
  </r>
  <r>
    <x v="7"/>
  </r>
  <r>
    <x v="0"/>
  </r>
  <r>
    <x v="0"/>
  </r>
  <r>
    <x v="7"/>
  </r>
  <r>
    <x v="7"/>
  </r>
  <r>
    <x v="5"/>
  </r>
  <r>
    <x v="5"/>
  </r>
  <r>
    <x v="0"/>
  </r>
  <r>
    <x v="5"/>
  </r>
  <r>
    <x v="6"/>
  </r>
  <r>
    <x v="6"/>
  </r>
  <r>
    <x v="3"/>
  </r>
  <r>
    <x v="4"/>
  </r>
  <r>
    <x v="4"/>
  </r>
  <r>
    <x v="4"/>
  </r>
  <r>
    <x v="3"/>
  </r>
  <r>
    <x v="3"/>
  </r>
  <r>
    <x v="6"/>
  </r>
  <r>
    <x v="2"/>
  </r>
  <r>
    <x v="2"/>
  </r>
  <r>
    <x v="2"/>
  </r>
  <r>
    <x v="1"/>
  </r>
  <r>
    <x v="1"/>
  </r>
  <r>
    <x v="1"/>
  </r>
  <r>
    <x v="8"/>
  </r>
  <r>
    <x v="8"/>
  </r>
  <r>
    <x v="8"/>
  </r>
  <r>
    <x v="2"/>
  </r>
  <r>
    <x v="2"/>
  </r>
  <r>
    <x v="0"/>
  </r>
  <r>
    <x v="3"/>
  </r>
  <r>
    <x v="2"/>
  </r>
  <r>
    <x v="0"/>
  </r>
  <r>
    <x v="1"/>
  </r>
  <r>
    <x v="1"/>
  </r>
  <r>
    <x v="1"/>
  </r>
  <r>
    <x v="1"/>
  </r>
  <r>
    <x v="2"/>
  </r>
  <r>
    <x v="2"/>
  </r>
  <r>
    <x v="2"/>
  </r>
  <r>
    <x v="3"/>
  </r>
  <r>
    <x v="3"/>
  </r>
  <r>
    <x v="3"/>
  </r>
  <r>
    <x v="0"/>
  </r>
  <r>
    <x v="0"/>
  </r>
  <r>
    <x v="0"/>
  </r>
  <r>
    <x v="1"/>
  </r>
  <r>
    <x v="0"/>
  </r>
  <r>
    <x v="3"/>
  </r>
  <r>
    <x v="1"/>
  </r>
  <r>
    <x v="3"/>
  </r>
  <r>
    <x v="0"/>
  </r>
  <r>
    <x v="0"/>
  </r>
  <r>
    <x v="1"/>
  </r>
  <r>
    <x v="1"/>
  </r>
  <r>
    <x v="1"/>
  </r>
  <r>
    <x v="2"/>
  </r>
  <r>
    <x v="2"/>
  </r>
  <r>
    <x v="2"/>
  </r>
  <r>
    <x v="3"/>
  </r>
  <r>
    <x v="0"/>
  </r>
  <r>
    <x v="4"/>
  </r>
  <r>
    <x v="4"/>
  </r>
  <r>
    <x v="4"/>
  </r>
  <r>
    <x v="3"/>
  </r>
  <r>
    <x v="3"/>
  </r>
  <r>
    <x v="4"/>
  </r>
  <r>
    <x v="2"/>
  </r>
  <r>
    <x v="3"/>
  </r>
  <r>
    <x v="3"/>
  </r>
  <r>
    <x v="3"/>
  </r>
  <r>
    <x v="4"/>
  </r>
  <r>
    <x v="4"/>
  </r>
  <r>
    <x v="2"/>
  </r>
  <r>
    <x v="2"/>
  </r>
  <r>
    <x v="1"/>
  </r>
  <r>
    <x v="1"/>
  </r>
  <r>
    <x v="0"/>
  </r>
  <r>
    <x v="0"/>
  </r>
  <r>
    <x v="1"/>
  </r>
  <r>
    <x v="0"/>
  </r>
  <r>
    <x v="2"/>
  </r>
  <r>
    <x v="2"/>
  </r>
  <r>
    <x v="6"/>
  </r>
  <r>
    <x v="7"/>
  </r>
  <r>
    <x v="2"/>
  </r>
  <r>
    <x v="7"/>
  </r>
  <r>
    <x v="0"/>
  </r>
  <r>
    <x v="0"/>
  </r>
  <r>
    <x v="7"/>
  </r>
  <r>
    <x v="6"/>
  </r>
  <r>
    <x v="6"/>
  </r>
  <r>
    <x v="0"/>
  </r>
  <r>
    <x v="8"/>
  </r>
  <r>
    <x v="5"/>
  </r>
  <r>
    <x v="5"/>
  </r>
  <r>
    <x v="5"/>
  </r>
  <r>
    <x v="1"/>
  </r>
  <r>
    <x v="8"/>
  </r>
  <r>
    <x v="3"/>
  </r>
  <r>
    <x v="3"/>
  </r>
  <r>
    <x v="1"/>
  </r>
  <r>
    <x v="4"/>
  </r>
  <r>
    <x v="4"/>
  </r>
  <r>
    <x v="4"/>
  </r>
  <r>
    <x v="1"/>
  </r>
  <r>
    <x v="8"/>
  </r>
  <r>
    <x v="3"/>
  </r>
  <r>
    <x v="3"/>
  </r>
  <r>
    <x v="4"/>
  </r>
  <r>
    <x v="4"/>
  </r>
  <r>
    <x v="4"/>
  </r>
  <r>
    <x v="3"/>
  </r>
  <r>
    <x v="2"/>
  </r>
  <r>
    <x v="0"/>
  </r>
  <r>
    <x v="0"/>
  </r>
  <r>
    <x v="0"/>
  </r>
  <r>
    <x v="3"/>
  </r>
  <r>
    <x v="1"/>
  </r>
  <r>
    <x v="1"/>
  </r>
  <r>
    <x v="2"/>
  </r>
  <r>
    <x v="2"/>
  </r>
  <r>
    <x v="1"/>
  </r>
  <r>
    <x v="0"/>
  </r>
  <r>
    <x v="3"/>
  </r>
  <r>
    <x v="4"/>
  </r>
  <r>
    <x v="2"/>
  </r>
  <r>
    <x v="2"/>
  </r>
  <r>
    <x v="1"/>
  </r>
  <r>
    <x v="1"/>
  </r>
  <r>
    <x v="1"/>
  </r>
  <r>
    <x v="0"/>
  </r>
  <r>
    <x v="4"/>
  </r>
  <r>
    <x v="0"/>
  </r>
  <r>
    <x v="4"/>
  </r>
  <r>
    <x v="3"/>
  </r>
  <r>
    <x v="3"/>
  </r>
  <r>
    <x v="2"/>
  </r>
  <r>
    <x v="1"/>
  </r>
  <r>
    <x v="0"/>
  </r>
  <r>
    <x v="0"/>
  </r>
  <r>
    <x v="1"/>
  </r>
  <r>
    <x v="2"/>
  </r>
  <r>
    <x v="2"/>
  </r>
  <r>
    <x v="2"/>
  </r>
  <r>
    <x v="3"/>
  </r>
  <r>
    <x v="1"/>
  </r>
  <r>
    <x v="3"/>
  </r>
  <r>
    <x v="0"/>
  </r>
  <r>
    <x v="4"/>
  </r>
  <r>
    <x v="4"/>
  </r>
  <r>
    <x v="3"/>
  </r>
  <r>
    <x v="4"/>
  </r>
  <r>
    <x v="6"/>
  </r>
  <r>
    <x v="8"/>
  </r>
  <r>
    <x v="5"/>
  </r>
  <r>
    <x v="5"/>
  </r>
  <r>
    <x v="6"/>
  </r>
  <r>
    <x v="8"/>
  </r>
  <r>
    <x v="8"/>
  </r>
  <r>
    <x v="0"/>
  </r>
  <r>
    <x v="5"/>
  </r>
  <r>
    <x v="5"/>
  </r>
  <r>
    <x v="6"/>
  </r>
  <r>
    <x v="0"/>
  </r>
  <r>
    <x v="0"/>
  </r>
  <r>
    <x v="7"/>
  </r>
  <r>
    <x v="6"/>
  </r>
  <r>
    <x v="7"/>
  </r>
  <r>
    <x v="0"/>
  </r>
  <r>
    <x v="6"/>
  </r>
  <r>
    <x v="5"/>
  </r>
  <r>
    <x v="4"/>
  </r>
  <r>
    <x v="4"/>
  </r>
  <r>
    <x v="5"/>
  </r>
  <r>
    <x v="7"/>
  </r>
  <r>
    <x v="7"/>
  </r>
  <r>
    <x v="4"/>
  </r>
  <r>
    <x v="0"/>
  </r>
  <r>
    <x v="3"/>
  </r>
  <r>
    <x v="3"/>
  </r>
  <r>
    <x v="3"/>
  </r>
  <r>
    <x v="2"/>
  </r>
  <r>
    <x v="2"/>
  </r>
  <r>
    <x v="2"/>
  </r>
  <r>
    <x v="1"/>
  </r>
  <r>
    <x v="1"/>
  </r>
  <r>
    <x v="1"/>
  </r>
  <r>
    <x v="7"/>
  </r>
  <r>
    <x v="7"/>
  </r>
  <r>
    <x v="6"/>
  </r>
  <r>
    <x v="8"/>
  </r>
  <r>
    <x v="5"/>
  </r>
  <r>
    <x v="7"/>
  </r>
  <r>
    <x v="7"/>
  </r>
  <r>
    <x v="7"/>
  </r>
  <r>
    <x v="0"/>
  </r>
  <r>
    <x v="0"/>
  </r>
  <r>
    <x v="0"/>
  </r>
  <r>
    <x v="6"/>
  </r>
  <r>
    <x v="6"/>
  </r>
  <r>
    <x v="6"/>
  </r>
  <r>
    <x v="8"/>
  </r>
  <r>
    <x v="8"/>
  </r>
  <r>
    <x v="5"/>
  </r>
  <r>
    <x v="8"/>
  </r>
  <r>
    <x v="1"/>
  </r>
  <r>
    <x v="1"/>
  </r>
  <r>
    <x v="1"/>
  </r>
  <r>
    <x v="2"/>
  </r>
  <r>
    <x v="2"/>
  </r>
  <r>
    <x v="2"/>
  </r>
  <r>
    <x v="3"/>
  </r>
  <r>
    <x v="3"/>
  </r>
  <r>
    <x v="3"/>
  </r>
  <r>
    <x v="4"/>
  </r>
  <r>
    <x v="4"/>
  </r>
  <r>
    <x v="4"/>
  </r>
  <r>
    <x v="8"/>
  </r>
  <r>
    <x v="5"/>
  </r>
  <r>
    <x v="0"/>
  </r>
  <r>
    <x v="1"/>
  </r>
  <r>
    <x v="4"/>
  </r>
  <r>
    <x v="3"/>
  </r>
  <r>
    <x v="3"/>
  </r>
  <r>
    <x v="3"/>
  </r>
  <r>
    <x v="2"/>
  </r>
  <r>
    <x v="2"/>
  </r>
  <r>
    <x v="4"/>
  </r>
  <r>
    <x v="4"/>
  </r>
  <r>
    <x v="8"/>
  </r>
  <r>
    <x v="2"/>
  </r>
  <r>
    <x v="1"/>
  </r>
  <r>
    <x v="1"/>
  </r>
  <r>
    <x v="8"/>
  </r>
  <r>
    <x v="6"/>
  </r>
  <r>
    <x v="6"/>
  </r>
  <r>
    <x v="6"/>
  </r>
  <r>
    <x v="0"/>
  </r>
  <r>
    <x v="0"/>
  </r>
  <r>
    <x v="5"/>
  </r>
  <r>
    <x v="7"/>
  </r>
  <r>
    <x v="5"/>
  </r>
  <r>
    <x v="5"/>
  </r>
  <r>
    <x v="7"/>
  </r>
  <r>
    <x v="8"/>
  </r>
  <r>
    <x v="0"/>
  </r>
  <r>
    <x v="8"/>
  </r>
  <r>
    <x v="2"/>
  </r>
  <r>
    <x v="1"/>
  </r>
  <r>
    <x v="1"/>
  </r>
  <r>
    <x v="2"/>
  </r>
  <r>
    <x v="7"/>
  </r>
  <r>
    <x v="2"/>
  </r>
  <r>
    <x v="3"/>
  </r>
  <r>
    <x v="3"/>
  </r>
  <r>
    <x v="3"/>
  </r>
  <r>
    <x v="1"/>
  </r>
  <r>
    <x v="4"/>
  </r>
  <r>
    <x v="4"/>
  </r>
  <r>
    <x v="4"/>
  </r>
  <r>
    <x v="0"/>
  </r>
  <r>
    <x v="0"/>
  </r>
  <r>
    <x v="1"/>
  </r>
  <r>
    <x v="0"/>
  </r>
  <r>
    <x v="1"/>
  </r>
  <r>
    <x v="3"/>
  </r>
  <r>
    <x v="2"/>
  </r>
  <r>
    <x v="2"/>
  </r>
  <r>
    <x v="2"/>
  </r>
  <r>
    <x v="3"/>
  </r>
  <r>
    <x v="3"/>
  </r>
  <r>
    <x v="4"/>
  </r>
  <r>
    <x v="4"/>
  </r>
  <r>
    <x v="1"/>
  </r>
  <r>
    <x v="4"/>
  </r>
  <r>
    <x v="3"/>
  </r>
  <r>
    <x v="4"/>
  </r>
  <r>
    <x v="2"/>
  </r>
  <r>
    <x v="5"/>
  </r>
  <r>
    <x v="5"/>
  </r>
  <r>
    <x v="7"/>
  </r>
  <r>
    <x v="7"/>
  </r>
  <r>
    <x v="3"/>
  </r>
  <r>
    <x v="7"/>
  </r>
  <r>
    <x v="4"/>
  </r>
  <r>
    <x v="4"/>
  </r>
  <r>
    <x v="2"/>
  </r>
  <r>
    <x v="1"/>
  </r>
  <r>
    <x v="5"/>
  </r>
  <r>
    <x v="3"/>
  </r>
  <r>
    <x v="0"/>
  </r>
  <r>
    <x v="8"/>
  </r>
  <r>
    <x v="2"/>
  </r>
  <r>
    <x v="8"/>
  </r>
  <r>
    <x v="8"/>
  </r>
  <r>
    <x v="6"/>
  </r>
  <r>
    <x v="6"/>
  </r>
  <r>
    <x v="0"/>
  </r>
  <r>
    <x v="6"/>
  </r>
  <r>
    <x v="0"/>
  </r>
  <r>
    <x v="1"/>
  </r>
  <r>
    <x v="1"/>
  </r>
  <r>
    <x v="4"/>
  </r>
  <r>
    <x v="0"/>
  </r>
  <r>
    <x v="0"/>
  </r>
  <r>
    <x v="0"/>
  </r>
  <r>
    <x v="4"/>
  </r>
  <r>
    <x v="1"/>
  </r>
  <r>
    <x v="1"/>
  </r>
  <r>
    <x v="4"/>
  </r>
  <r>
    <x v="3"/>
  </r>
  <r>
    <x v="2"/>
  </r>
  <r>
    <x v="2"/>
  </r>
  <r>
    <x v="2"/>
  </r>
  <r>
    <x v="3"/>
  </r>
  <r>
    <x v="1"/>
  </r>
  <r>
    <x v="3"/>
  </r>
  <r>
    <x v="4"/>
  </r>
  <r>
    <x v="4"/>
  </r>
  <r>
    <x v="3"/>
  </r>
  <r>
    <x v="3"/>
  </r>
  <r>
    <x v="2"/>
  </r>
  <r>
    <x v="4"/>
  </r>
  <r>
    <x v="2"/>
  </r>
  <r>
    <x v="0"/>
  </r>
  <r>
    <x v="0"/>
  </r>
  <r>
    <x v="0"/>
  </r>
  <r>
    <x v="1"/>
  </r>
  <r>
    <x v="1"/>
  </r>
  <r>
    <x v="1"/>
  </r>
  <r>
    <x v="2"/>
  </r>
  <r>
    <x v="3"/>
  </r>
  <r>
    <x v="2"/>
  </r>
  <r>
    <x v="0"/>
  </r>
  <r>
    <x v="4"/>
  </r>
  <r>
    <x v="4"/>
  </r>
  <r>
    <x v="0"/>
  </r>
  <r>
    <x v="4"/>
  </r>
  <r>
    <x v="3"/>
  </r>
  <r>
    <x v="3"/>
  </r>
  <r>
    <x v="0"/>
  </r>
  <r>
    <x v="3"/>
  </r>
  <r>
    <x v="2"/>
  </r>
  <r>
    <x v="2"/>
  </r>
  <r>
    <x v="1"/>
  </r>
  <r>
    <x v="1"/>
  </r>
  <r>
    <x v="1"/>
  </r>
  <r>
    <x v="2"/>
  </r>
  <r>
    <x v="4"/>
  </r>
  <r>
    <x v="4"/>
  </r>
  <r>
    <x v="4"/>
  </r>
  <r>
    <x v="3"/>
  </r>
  <r>
    <x v="3"/>
  </r>
  <r>
    <x v="3"/>
  </r>
  <r>
    <x v="2"/>
  </r>
  <r>
    <x v="2"/>
  </r>
  <r>
    <x v="1"/>
  </r>
  <r>
    <x v="1"/>
  </r>
  <r>
    <x v="0"/>
  </r>
  <r>
    <x v="1"/>
  </r>
  <r>
    <x v="0"/>
  </r>
  <r>
    <x v="0"/>
  </r>
  <r>
    <x v="2"/>
  </r>
  <r>
    <x v="4"/>
  </r>
  <r>
    <x v="1"/>
  </r>
  <r>
    <x v="2"/>
  </r>
  <r>
    <x v="2"/>
  </r>
  <r>
    <x v="1"/>
  </r>
  <r>
    <x v="3"/>
  </r>
  <r>
    <x v="3"/>
  </r>
  <r>
    <x v="4"/>
  </r>
  <r>
    <x v="4"/>
  </r>
  <r>
    <x v="1"/>
  </r>
  <r>
    <x v="0"/>
  </r>
  <r>
    <x v="0"/>
  </r>
  <r>
    <x v="0"/>
  </r>
  <r>
    <x v="3"/>
  </r>
  <r>
    <x v="1"/>
  </r>
  <r>
    <x v="1"/>
  </r>
  <r>
    <x v="2"/>
  </r>
  <r>
    <x v="2"/>
  </r>
  <r>
    <x v="2"/>
  </r>
  <r>
    <x v="4"/>
  </r>
  <r>
    <x v="1"/>
  </r>
  <r>
    <x v="0"/>
  </r>
  <r>
    <x v="0"/>
  </r>
  <r>
    <x v="4"/>
  </r>
  <r>
    <x v="3"/>
  </r>
  <r>
    <x v="3"/>
  </r>
  <r>
    <x v="3"/>
  </r>
  <r>
    <x v="0"/>
  </r>
  <r>
    <x v="4"/>
  </r>
  <r>
    <x v="0"/>
  </r>
  <r>
    <x v="0"/>
  </r>
  <r>
    <x v="4"/>
  </r>
  <r>
    <x v="4"/>
  </r>
  <r>
    <x v="2"/>
  </r>
  <r>
    <x v="0"/>
  </r>
  <r>
    <x v="1"/>
  </r>
  <r>
    <x v="1"/>
  </r>
  <r>
    <x v="4"/>
  </r>
  <r>
    <x v="3"/>
  </r>
  <r>
    <x v="3"/>
  </r>
  <r>
    <x v="1"/>
  </r>
  <r>
    <x v="3"/>
  </r>
  <r>
    <x v="2"/>
  </r>
  <r>
    <x v="2"/>
  </r>
  <r>
    <x v="2"/>
  </r>
  <r>
    <x v="2"/>
  </r>
  <r>
    <x v="3"/>
  </r>
  <r>
    <x v="3"/>
  </r>
  <r>
    <x v="0"/>
  </r>
  <r>
    <x v="4"/>
  </r>
  <r>
    <x v="4"/>
  </r>
  <r>
    <x v="4"/>
  </r>
  <r>
    <x v="1"/>
  </r>
  <r>
    <x v="3"/>
  </r>
  <r>
    <x v="2"/>
  </r>
  <r>
    <x v="0"/>
  </r>
  <r>
    <x v="0"/>
  </r>
  <r>
    <x v="1"/>
  </r>
  <r>
    <x v="1"/>
  </r>
  <r>
    <x v="0"/>
  </r>
  <r>
    <x v="4"/>
  </r>
  <r>
    <x v="4"/>
  </r>
  <r>
    <x v="4"/>
  </r>
  <r>
    <x v="1"/>
  </r>
  <r>
    <x v="0"/>
  </r>
  <r>
    <x v="2"/>
  </r>
  <r>
    <x v="2"/>
  </r>
  <r>
    <x v="2"/>
  </r>
  <r>
    <x v="3"/>
  </r>
  <r>
    <x v="3"/>
  </r>
  <r>
    <x v="3"/>
  </r>
  <r>
    <x v="0"/>
  </r>
  <r>
    <x v="1"/>
  </r>
  <r>
    <x v="1"/>
  </r>
  <r>
    <x v="0"/>
  </r>
  <r>
    <x v="4"/>
  </r>
  <r>
    <x v="4"/>
  </r>
  <r>
    <x v="4"/>
  </r>
  <r>
    <x v="3"/>
  </r>
  <r>
    <x v="3"/>
  </r>
  <r>
    <x v="3"/>
  </r>
  <r>
    <x v="2"/>
  </r>
  <r>
    <x v="2"/>
  </r>
  <r>
    <x v="2"/>
  </r>
  <r>
    <x v="1"/>
  </r>
  <r>
    <x v="1"/>
  </r>
  <r>
    <x v="1"/>
  </r>
  <r>
    <x v="0"/>
  </r>
  <r>
    <x v="0"/>
  </r>
  <r>
    <x v="4"/>
  </r>
  <r>
    <x v="3"/>
  </r>
  <r>
    <x v="1"/>
  </r>
  <r>
    <x v="1"/>
  </r>
  <r>
    <x v="4"/>
  </r>
  <r>
    <x v="4"/>
  </r>
  <r>
    <x v="3"/>
  </r>
  <r>
    <x v="3"/>
  </r>
  <r>
    <x v="2"/>
  </r>
  <r>
    <x v="2"/>
  </r>
  <r>
    <x v="2"/>
  </r>
  <r>
    <x v="1"/>
  </r>
  <r>
    <x v="0"/>
  </r>
  <r>
    <x v="0"/>
  </r>
  <r>
    <x v="0"/>
  </r>
  <r>
    <x v="3"/>
  </r>
  <r>
    <x v="3"/>
  </r>
  <r>
    <x v="4"/>
  </r>
  <r>
    <x v="3"/>
  </r>
  <r>
    <x v="4"/>
  </r>
  <r>
    <x v="2"/>
  </r>
  <r>
    <x v="2"/>
  </r>
  <r>
    <x v="1"/>
  </r>
  <r>
    <x v="2"/>
  </r>
  <r>
    <x v="1"/>
  </r>
  <r>
    <x v="0"/>
  </r>
  <r>
    <x v="0"/>
  </r>
  <r>
    <x v="0"/>
  </r>
  <r>
    <x v="4"/>
  </r>
  <r>
    <x v="1"/>
  </r>
  <r>
    <x v="1"/>
  </r>
  <r>
    <x v="0"/>
  </r>
  <r>
    <x v="0"/>
  </r>
  <r>
    <x v="1"/>
  </r>
  <r>
    <x v="2"/>
  </r>
  <r>
    <x v="3"/>
  </r>
  <r>
    <x v="2"/>
  </r>
  <r>
    <x v="2"/>
  </r>
  <r>
    <x v="1"/>
  </r>
  <r>
    <x v="3"/>
  </r>
  <r>
    <x v="4"/>
  </r>
  <r>
    <x v="0"/>
  </r>
  <r>
    <x v="4"/>
  </r>
  <r>
    <x v="4"/>
  </r>
  <r>
    <x v="3"/>
  </r>
  <r>
    <x v="4"/>
  </r>
  <r>
    <x v="3"/>
  </r>
  <r>
    <x v="3"/>
  </r>
  <r>
    <x v="3"/>
  </r>
  <r>
    <x v="2"/>
  </r>
  <r>
    <x v="2"/>
  </r>
  <r>
    <x v="2"/>
  </r>
  <r>
    <x v="1"/>
  </r>
  <r>
    <x v="1"/>
  </r>
  <r>
    <x v="1"/>
  </r>
  <r>
    <x v="4"/>
  </r>
  <r>
    <x v="0"/>
  </r>
  <r>
    <x v="3"/>
  </r>
  <r>
    <x v="0"/>
  </r>
  <r>
    <x v="0"/>
  </r>
  <r>
    <x v="0"/>
  </r>
  <r>
    <x v="4"/>
  </r>
  <r>
    <x v="0"/>
  </r>
  <r>
    <x v="0"/>
  </r>
  <r>
    <x v="1"/>
  </r>
  <r>
    <x v="1"/>
  </r>
  <r>
    <x v="1"/>
  </r>
  <r>
    <x v="2"/>
  </r>
  <r>
    <x v="2"/>
  </r>
  <r>
    <x v="2"/>
  </r>
  <r>
    <x v="3"/>
  </r>
  <r>
    <x v="3"/>
  </r>
  <r>
    <x v="4"/>
  </r>
  <r>
    <x v="4"/>
  </r>
  <r>
    <x v="4"/>
  </r>
  <r>
    <x v="4"/>
  </r>
  <r>
    <x v="4"/>
  </r>
  <r>
    <x v="4"/>
  </r>
  <r>
    <x v="3"/>
  </r>
  <r>
    <x v="3"/>
  </r>
  <r>
    <x v="2"/>
  </r>
  <r>
    <x v="2"/>
  </r>
  <r>
    <x v="0"/>
  </r>
  <r>
    <x v="2"/>
  </r>
  <r>
    <x v="1"/>
  </r>
  <r>
    <x v="1"/>
  </r>
  <r>
    <x v="0"/>
  </r>
  <r>
    <x v="0"/>
  </r>
  <r>
    <x v="1"/>
  </r>
  <r>
    <x v="3"/>
  </r>
  <r>
    <x v="4"/>
  </r>
  <r>
    <x v="8"/>
  </r>
  <r>
    <x v="3"/>
  </r>
  <r>
    <x v="5"/>
  </r>
  <r>
    <x v="5"/>
  </r>
  <r>
    <x v="5"/>
  </r>
  <r>
    <x v="7"/>
  </r>
  <r>
    <x v="7"/>
  </r>
  <r>
    <x v="7"/>
  </r>
  <r>
    <x v="0"/>
  </r>
  <r>
    <x v="0"/>
  </r>
  <r>
    <x v="0"/>
  </r>
  <r>
    <x v="6"/>
  </r>
  <r>
    <x v="6"/>
  </r>
  <r>
    <x v="8"/>
  </r>
  <r>
    <x v="6"/>
  </r>
  <r>
    <x v="8"/>
  </r>
  <r>
    <x v="2"/>
  </r>
  <r>
    <x v="1"/>
  </r>
  <r>
    <x v="4"/>
  </r>
  <r>
    <x v="4"/>
  </r>
  <r>
    <x v="3"/>
  </r>
  <r>
    <x v="3"/>
  </r>
  <r>
    <x v="2"/>
  </r>
  <r>
    <x v="2"/>
  </r>
  <r>
    <x v="1"/>
  </r>
  <r>
    <x v="1"/>
  </r>
  <r>
    <x v="1"/>
  </r>
  <r>
    <x v="1"/>
  </r>
  <r>
    <x v="1"/>
  </r>
  <r>
    <x v="2"/>
  </r>
  <r>
    <x v="2"/>
  </r>
  <r>
    <x v="0"/>
  </r>
  <r>
    <x v="3"/>
  </r>
  <r>
    <x v="3"/>
  </r>
  <r>
    <x v="3"/>
  </r>
  <r>
    <x v="4"/>
  </r>
  <r>
    <x v="4"/>
  </r>
  <r>
    <x v="4"/>
  </r>
  <r>
    <x v="0"/>
  </r>
  <r>
    <x v="0"/>
  </r>
  <r>
    <x v="2"/>
  </r>
  <r>
    <x v="4"/>
  </r>
  <r>
    <x v="4"/>
  </r>
  <r>
    <x v="0"/>
  </r>
  <r>
    <x v="2"/>
  </r>
  <r>
    <x v="1"/>
  </r>
  <r>
    <x v="1"/>
  </r>
  <r>
    <x v="1"/>
  </r>
  <r>
    <x v="0"/>
  </r>
  <r>
    <x v="4"/>
  </r>
  <r>
    <x v="0"/>
  </r>
  <r>
    <x v="2"/>
  </r>
  <r>
    <x v="3"/>
  </r>
  <r>
    <x v="2"/>
  </r>
  <r>
    <x v="3"/>
  </r>
  <r>
    <x v="3"/>
  </r>
  <r>
    <x v="4"/>
  </r>
  <r>
    <x v="4"/>
  </r>
  <r>
    <x v="4"/>
  </r>
  <r>
    <x v="3"/>
  </r>
  <r>
    <x v="3"/>
  </r>
  <r>
    <x v="3"/>
  </r>
  <r>
    <x v="2"/>
  </r>
  <r>
    <x v="2"/>
  </r>
  <r>
    <x v="1"/>
  </r>
  <r>
    <x v="1"/>
  </r>
  <r>
    <x v="1"/>
  </r>
  <r>
    <x v="0"/>
  </r>
  <r>
    <x v="0"/>
  </r>
  <r>
    <x v="0"/>
  </r>
  <r>
    <x v="2"/>
  </r>
  <r>
    <x v="1"/>
  </r>
  <r>
    <x v="3"/>
  </r>
  <r>
    <x v="2"/>
  </r>
  <r>
    <x v="2"/>
  </r>
  <r>
    <x v="2"/>
  </r>
  <r>
    <x v="1"/>
  </r>
  <r>
    <x v="1"/>
  </r>
  <r>
    <x v="3"/>
  </r>
  <r>
    <x v="0"/>
  </r>
  <r>
    <x v="0"/>
  </r>
  <r>
    <x v="3"/>
  </r>
  <r>
    <x v="4"/>
  </r>
  <r>
    <x v="4"/>
  </r>
  <r>
    <x v="4"/>
  </r>
  <r>
    <x v="0"/>
  </r>
  <r>
    <x v="4"/>
  </r>
  <r>
    <x v="4"/>
  </r>
  <r>
    <x v="9"/>
  </r>
  <r>
    <x v="3"/>
  </r>
  <r>
    <x v="1"/>
  </r>
  <r>
    <x v="4"/>
  </r>
  <r>
    <x v="1"/>
  </r>
  <r>
    <x v="1"/>
  </r>
  <r>
    <x v="2"/>
  </r>
  <r>
    <x v="2"/>
  </r>
  <r>
    <x v="0"/>
  </r>
  <r>
    <x v="0"/>
  </r>
  <r>
    <x v="3"/>
  </r>
  <r>
    <x v="3"/>
  </r>
  <r>
    <x v="0"/>
  </r>
  <r>
    <x v="2"/>
  </r>
  <r>
    <x v="4"/>
  </r>
  <r>
    <x v="4"/>
  </r>
  <r>
    <x v="1"/>
  </r>
  <r>
    <x v="0"/>
  </r>
  <r>
    <x v="0"/>
  </r>
  <r>
    <x v="1"/>
  </r>
  <r>
    <x v="1"/>
  </r>
  <r>
    <x v="0"/>
  </r>
  <r>
    <x v="0"/>
  </r>
  <r>
    <x v="0"/>
  </r>
  <r>
    <x v="4"/>
  </r>
  <r>
    <x v="4"/>
  </r>
  <r>
    <x v="2"/>
  </r>
  <r>
    <x v="3"/>
  </r>
  <r>
    <x v="4"/>
  </r>
  <r>
    <x v="4"/>
  </r>
  <r>
    <x v="3"/>
  </r>
  <r>
    <x v="3"/>
  </r>
  <r>
    <x v="3"/>
  </r>
  <r>
    <x v="2"/>
  </r>
  <r>
    <x v="3"/>
  </r>
  <r>
    <x v="2"/>
  </r>
  <r>
    <x v="1"/>
  </r>
  <r>
    <x v="2"/>
  </r>
  <r>
    <x v="1"/>
  </r>
  <r>
    <x v="1"/>
  </r>
  <r>
    <x v="2"/>
  </r>
  <r>
    <x v="3"/>
  </r>
  <r>
    <x v="0"/>
  </r>
  <r>
    <x v="2"/>
  </r>
  <r>
    <x v="2"/>
  </r>
  <r>
    <x v="4"/>
  </r>
  <r>
    <x v="4"/>
  </r>
  <r>
    <x v="0"/>
  </r>
  <r>
    <x v="0"/>
  </r>
  <r>
    <x v="0"/>
  </r>
  <r>
    <x v="1"/>
  </r>
  <r>
    <x v="1"/>
  </r>
  <r>
    <x v="1"/>
  </r>
  <r>
    <x v="2"/>
  </r>
  <r>
    <x v="2"/>
  </r>
  <r>
    <x v="3"/>
  </r>
  <r>
    <x v="3"/>
  </r>
  <r>
    <x v="4"/>
  </r>
  <r>
    <x v="3"/>
  </r>
  <r>
    <x v="0"/>
  </r>
  <r>
    <x v="0"/>
  </r>
  <r>
    <x v="5"/>
  </r>
  <r>
    <x v="6"/>
  </r>
  <r>
    <x v="6"/>
  </r>
  <r>
    <x v="6"/>
  </r>
  <r>
    <x v="8"/>
  </r>
  <r>
    <x v="0"/>
  </r>
  <r>
    <x v="7"/>
  </r>
  <r>
    <x v="7"/>
  </r>
  <r>
    <x v="7"/>
  </r>
  <r>
    <x v="5"/>
  </r>
  <r>
    <x v="2"/>
  </r>
  <r>
    <x v="1"/>
  </r>
  <r>
    <x v="1"/>
  </r>
  <r>
    <x v="1"/>
  </r>
  <r>
    <x v="2"/>
  </r>
  <r>
    <x v="2"/>
  </r>
  <r>
    <x v="3"/>
  </r>
  <r>
    <x v="4"/>
  </r>
  <r>
    <x v="4"/>
  </r>
  <r>
    <x v="4"/>
  </r>
  <r>
    <x v="3"/>
  </r>
  <r>
    <x v="3"/>
  </r>
  <r>
    <x v="5"/>
  </r>
  <r>
    <x v="8"/>
  </r>
  <r>
    <x v="8"/>
  </r>
  <r>
    <x v="2"/>
  </r>
  <r>
    <x v="4"/>
  </r>
  <r>
    <x v="3"/>
  </r>
  <r>
    <x v="3"/>
  </r>
  <r>
    <x v="2"/>
  </r>
  <r>
    <x v="2"/>
  </r>
  <r>
    <x v="0"/>
  </r>
  <r>
    <x v="4"/>
  </r>
  <r>
    <x v="0"/>
  </r>
  <r>
    <x v="0"/>
  </r>
  <r>
    <x v="1"/>
  </r>
  <r>
    <x v="1"/>
  </r>
  <r>
    <x v="1"/>
  </r>
  <r>
    <x v="4"/>
  </r>
  <r>
    <x v="3"/>
  </r>
  <r>
    <x v="4"/>
  </r>
  <r>
    <x v="7"/>
  </r>
  <r>
    <x v="7"/>
  </r>
  <r>
    <x v="7"/>
  </r>
  <r>
    <x v="0"/>
  </r>
  <r>
    <x v="0"/>
  </r>
  <r>
    <x v="0"/>
  </r>
  <r>
    <x v="6"/>
  </r>
  <r>
    <x v="6"/>
  </r>
  <r>
    <x v="6"/>
  </r>
  <r>
    <x v="8"/>
  </r>
  <r>
    <x v="8"/>
  </r>
  <r>
    <x v="3"/>
  </r>
  <r>
    <x v="4"/>
  </r>
  <r>
    <x v="3"/>
  </r>
  <r>
    <x v="5"/>
  </r>
  <r>
    <x v="1"/>
  </r>
  <r>
    <x v="3"/>
  </r>
  <r>
    <x v="1"/>
  </r>
  <r>
    <x v="5"/>
  </r>
  <r>
    <x v="4"/>
  </r>
  <r>
    <x v="5"/>
  </r>
  <r>
    <x v="1"/>
  </r>
  <r>
    <x v="2"/>
  </r>
  <r>
    <x v="2"/>
  </r>
  <r>
    <x v="2"/>
  </r>
  <r>
    <x v="8"/>
  </r>
  <r>
    <x v="3"/>
  </r>
  <r>
    <x v="3"/>
  </r>
  <r>
    <x v="3"/>
  </r>
  <r>
    <x v="3"/>
  </r>
  <r>
    <x v="4"/>
  </r>
  <r>
    <x v="0"/>
  </r>
  <r>
    <x v="0"/>
  </r>
  <r>
    <x v="2"/>
  </r>
  <r>
    <x v="0"/>
  </r>
  <r>
    <x v="4"/>
  </r>
  <r>
    <x v="4"/>
  </r>
  <r>
    <x v="0"/>
  </r>
  <r>
    <x v="1"/>
  </r>
  <r>
    <x v="0"/>
  </r>
  <r>
    <x v="2"/>
  </r>
  <r>
    <x v="0"/>
  </r>
  <r>
    <x v="1"/>
  </r>
  <r>
    <x v="4"/>
  </r>
  <r>
    <x v="1"/>
  </r>
  <r>
    <x v="1"/>
  </r>
  <r>
    <x v="1"/>
  </r>
  <r>
    <x v="2"/>
  </r>
  <r>
    <x v="2"/>
  </r>
  <r>
    <x v="3"/>
  </r>
  <r>
    <x v="1"/>
  </r>
  <r>
    <x v="2"/>
  </r>
  <r>
    <x v="4"/>
  </r>
  <r>
    <x v="4"/>
  </r>
  <r>
    <x v="3"/>
  </r>
  <r>
    <x v="2"/>
  </r>
  <r>
    <x v="3"/>
  </r>
  <r>
    <x v="0"/>
  </r>
  <r>
    <x v="0"/>
  </r>
  <r>
    <x v="0"/>
  </r>
  <r>
    <x v="1"/>
  </r>
  <r>
    <x v="2"/>
  </r>
  <r>
    <x v="4"/>
  </r>
  <r>
    <x v="1"/>
  </r>
  <r>
    <x v="2"/>
  </r>
  <r>
    <x v="1"/>
  </r>
  <r>
    <x v="4"/>
  </r>
  <r>
    <x v="4"/>
  </r>
  <r>
    <x v="3"/>
  </r>
  <r>
    <x v="3"/>
  </r>
  <r>
    <x v="2"/>
  </r>
  <r>
    <x v="0"/>
  </r>
  <r>
    <x v="1"/>
  </r>
  <r>
    <x v="3"/>
  </r>
  <r>
    <x v="2"/>
  </r>
  <r>
    <x v="2"/>
  </r>
  <r>
    <x v="1"/>
  </r>
  <r>
    <x v="2"/>
  </r>
  <r>
    <x v="1"/>
  </r>
  <r>
    <x v="3"/>
  </r>
  <r>
    <x v="3"/>
  </r>
  <r>
    <x v="4"/>
  </r>
  <r>
    <x v="0"/>
  </r>
  <r>
    <x v="0"/>
  </r>
  <r>
    <x v="4"/>
  </r>
  <r>
    <x v="4"/>
  </r>
  <r>
    <x v="4"/>
  </r>
  <r>
    <x v="0"/>
  </r>
  <r>
    <x v="0"/>
  </r>
  <r>
    <x v="0"/>
  </r>
  <r>
    <x v="1"/>
  </r>
  <r>
    <x v="1"/>
  </r>
  <r>
    <x v="1"/>
  </r>
  <r>
    <x v="2"/>
  </r>
  <r>
    <x v="2"/>
  </r>
  <r>
    <x v="2"/>
  </r>
  <r>
    <x v="3"/>
  </r>
  <r>
    <x v="3"/>
  </r>
  <r>
    <x v="3"/>
  </r>
  <r>
    <x v="4"/>
  </r>
  <r>
    <x v="4"/>
  </r>
  <r>
    <x v="4"/>
  </r>
  <r>
    <x v="0"/>
  </r>
  <r>
    <x v="0"/>
  </r>
  <r>
    <x v="0"/>
  </r>
  <r>
    <x v="4"/>
  </r>
  <r>
    <x v="1"/>
  </r>
  <r>
    <x v="2"/>
  </r>
  <r>
    <x v="2"/>
  </r>
  <r>
    <x v="2"/>
  </r>
  <r>
    <x v="3"/>
  </r>
  <r>
    <x v="3"/>
  </r>
  <r>
    <x v="4"/>
  </r>
  <r>
    <x v="3"/>
  </r>
  <r>
    <x v="0"/>
  </r>
  <r>
    <x v="1"/>
  </r>
  <r>
    <x v="0"/>
  </r>
  <r>
    <x v="4"/>
  </r>
  <r>
    <x v="4"/>
  </r>
  <r>
    <x v="4"/>
  </r>
  <r>
    <x v="3"/>
  </r>
  <r>
    <x v="3"/>
  </r>
  <r>
    <x v="0"/>
  </r>
  <r>
    <x v="3"/>
  </r>
  <r>
    <x v="2"/>
  </r>
  <r>
    <x v="2"/>
  </r>
  <r>
    <x v="1"/>
  </r>
  <r>
    <x v="1"/>
  </r>
  <r>
    <x v="1"/>
  </r>
  <r>
    <x v="0"/>
  </r>
  <r>
    <x v="2"/>
  </r>
  <r>
    <x v="1"/>
  </r>
  <r>
    <x v="0"/>
  </r>
  <r>
    <x v="5"/>
  </r>
  <r>
    <x v="7"/>
  </r>
  <r>
    <x v="5"/>
  </r>
  <r>
    <x v="5"/>
  </r>
  <r>
    <x v="1"/>
  </r>
  <r>
    <x v="2"/>
  </r>
  <r>
    <x v="2"/>
  </r>
  <r>
    <x v="2"/>
  </r>
  <r>
    <x v="3"/>
  </r>
  <r>
    <x v="3"/>
  </r>
  <r>
    <x v="3"/>
  </r>
  <r>
    <x v="4"/>
  </r>
  <r>
    <x v="4"/>
  </r>
  <r>
    <x v="4"/>
  </r>
  <r>
    <x v="1"/>
  </r>
  <r>
    <x v="8"/>
  </r>
  <r>
    <x v="8"/>
  </r>
  <r>
    <x v="8"/>
  </r>
  <r>
    <x v="6"/>
  </r>
  <r>
    <x v="6"/>
  </r>
  <r>
    <x v="6"/>
  </r>
  <r>
    <x v="0"/>
  </r>
  <r>
    <x v="0"/>
  </r>
  <r>
    <x v="7"/>
  </r>
  <r>
    <x v="7"/>
  </r>
  <r>
    <x v="1"/>
  </r>
  <r>
    <x v="0"/>
  </r>
  <r>
    <x v="0"/>
  </r>
  <r>
    <x v="0"/>
  </r>
  <r>
    <x v="4"/>
  </r>
  <r>
    <x v="4"/>
  </r>
  <r>
    <x v="4"/>
  </r>
  <r>
    <x v="3"/>
  </r>
  <r>
    <x v="3"/>
  </r>
  <r>
    <x v="3"/>
  </r>
  <r>
    <x v="2"/>
  </r>
  <r>
    <x v="2"/>
  </r>
  <r>
    <x v="2"/>
  </r>
  <r>
    <x v="1"/>
  </r>
  <r>
    <x v="1"/>
  </r>
  <r>
    <x v="1"/>
  </r>
  <r>
    <x v="10"/>
  </r>
  <r>
    <x v="10"/>
  </r>
  <r>
    <x v="0"/>
  </r>
  <r>
    <x v="0"/>
  </r>
  <r>
    <x v="10"/>
  </r>
  <r>
    <x v="1"/>
  </r>
  <r>
    <x v="4"/>
  </r>
  <r>
    <x v="4"/>
  </r>
  <r>
    <x v="0"/>
  </r>
  <r>
    <x v="3"/>
  </r>
  <r>
    <x v="3"/>
  </r>
  <r>
    <x v="3"/>
  </r>
  <r>
    <x v="2"/>
  </r>
  <r>
    <x v="4"/>
  </r>
  <r>
    <x v="1"/>
  </r>
  <r>
    <x v="1"/>
  </r>
  <r>
    <x v="2"/>
  </r>
  <r>
    <x v="2"/>
  </r>
  <r>
    <x v="2"/>
  </r>
  <r>
    <x v="0"/>
  </r>
  <r>
    <x v="1"/>
  </r>
  <r>
    <x v="1"/>
  </r>
  <r>
    <x v="2"/>
  </r>
  <r>
    <x v="0"/>
  </r>
  <r>
    <x v="2"/>
  </r>
  <r>
    <x v="0"/>
  </r>
  <r>
    <x v="1"/>
  </r>
  <r>
    <x v="3"/>
  </r>
  <r>
    <x v="3"/>
  </r>
  <r>
    <x v="3"/>
  </r>
  <r>
    <x v="4"/>
  </r>
  <r>
    <x v="4"/>
  </r>
  <r>
    <x v="4"/>
  </r>
  <r>
    <x v="4"/>
  </r>
  <r>
    <x v="3"/>
  </r>
  <r>
    <x v="3"/>
  </r>
  <r>
    <x v="10"/>
  </r>
  <r>
    <x v="10"/>
  </r>
  <r>
    <x v="4"/>
  </r>
  <r>
    <x v="10"/>
  </r>
  <r>
    <x v="4"/>
  </r>
  <r>
    <x v="0"/>
  </r>
  <r>
    <x v="2"/>
  </r>
  <r>
    <x v="1"/>
  </r>
  <r>
    <x v="0"/>
  </r>
  <r>
    <x v="2"/>
  </r>
  <r>
    <x v="1"/>
  </r>
  <r>
    <x v="1"/>
  </r>
  <r>
    <x v="2"/>
  </r>
  <r>
    <x v="0"/>
  </r>
  <r>
    <x v="3"/>
  </r>
  <r>
    <x v="2"/>
  </r>
  <r>
    <x v="0"/>
  </r>
  <r>
    <x v="1"/>
  </r>
  <r>
    <x v="0"/>
  </r>
  <r>
    <x v="0"/>
  </r>
  <r>
    <x v="1"/>
  </r>
  <r>
    <x v="4"/>
  </r>
  <r>
    <x v="1"/>
  </r>
  <r>
    <x v="2"/>
  </r>
  <r>
    <x v="2"/>
  </r>
  <r>
    <x v="3"/>
  </r>
  <r>
    <x v="3"/>
  </r>
  <r>
    <x v="3"/>
  </r>
  <r>
    <x v="4"/>
  </r>
  <r>
    <x v="4"/>
  </r>
  <r>
    <x v="0"/>
  </r>
  <r>
    <x v="0"/>
  </r>
  <r>
    <x v="4"/>
  </r>
  <r>
    <x v="4"/>
  </r>
  <r>
    <x v="1"/>
  </r>
  <r>
    <x v="3"/>
  </r>
  <r>
    <x v="1"/>
  </r>
  <r>
    <x v="4"/>
  </r>
  <r>
    <x v="0"/>
  </r>
  <r>
    <x v="2"/>
  </r>
  <r>
    <x v="2"/>
  </r>
  <r>
    <x v="3"/>
  </r>
  <r>
    <x v="2"/>
  </r>
  <r>
    <x v="3"/>
  </r>
  <r>
    <x v="1"/>
  </r>
  <r>
    <x v="1"/>
  </r>
  <r>
    <x v="0"/>
  </r>
  <r>
    <x v="1"/>
  </r>
  <r>
    <x v="1"/>
  </r>
  <r>
    <x v="2"/>
  </r>
  <r>
    <x v="0"/>
  </r>
  <r>
    <x v="3"/>
  </r>
  <r>
    <x v="2"/>
  </r>
  <r>
    <x v="3"/>
  </r>
  <r>
    <x v="4"/>
  </r>
  <r>
    <x v="4"/>
  </r>
  <r>
    <x v="4"/>
  </r>
  <r>
    <x v="2"/>
  </r>
  <r>
    <x v="3"/>
  </r>
  <r>
    <x v="4"/>
  </r>
  <r>
    <x v="4"/>
  </r>
  <r>
    <x v="4"/>
  </r>
  <r>
    <x v="3"/>
  </r>
  <r>
    <x v="3"/>
  </r>
  <r>
    <x v="3"/>
  </r>
  <r>
    <x v="0"/>
  </r>
  <r>
    <x v="2"/>
  </r>
  <r>
    <x v="0"/>
  </r>
  <r>
    <x v="1"/>
  </r>
  <r>
    <x v="1"/>
  </r>
  <r>
    <x v="2"/>
  </r>
  <r>
    <x v="1"/>
  </r>
  <r>
    <x v="2"/>
  </r>
  <r>
    <x v="0"/>
  </r>
  <r>
    <x v="1"/>
  </r>
  <r>
    <x v="4"/>
  </r>
  <r>
    <x v="2"/>
  </r>
  <r>
    <x v="2"/>
  </r>
  <r>
    <x v="2"/>
  </r>
  <r>
    <x v="1"/>
  </r>
  <r>
    <x v="1"/>
  </r>
  <r>
    <x v="0"/>
  </r>
  <r>
    <x v="0"/>
  </r>
  <r>
    <x v="3"/>
  </r>
  <r>
    <x v="0"/>
  </r>
  <r>
    <x v="4"/>
  </r>
  <r>
    <x v="4"/>
  </r>
  <r>
    <x v="3"/>
  </r>
  <r>
    <x v="3"/>
  </r>
  <r>
    <x v="3"/>
  </r>
  <r>
    <x v="4"/>
  </r>
  <r>
    <x v="4"/>
  </r>
  <r>
    <x v="4"/>
  </r>
  <r>
    <x v="2"/>
  </r>
  <r>
    <x v="2"/>
  </r>
  <r>
    <x v="0"/>
  </r>
  <r>
    <x v="0"/>
  </r>
  <r>
    <x v="2"/>
  </r>
  <r>
    <x v="1"/>
  </r>
  <r>
    <x v="1"/>
  </r>
  <r>
    <x v="0"/>
  </r>
  <r>
    <x v="1"/>
  </r>
  <r>
    <x v="3"/>
  </r>
  <r>
    <x v="4"/>
  </r>
  <r>
    <x v="1"/>
  </r>
  <r>
    <x v="2"/>
  </r>
  <r>
    <x v="2"/>
  </r>
  <r>
    <x v="2"/>
  </r>
  <r>
    <x v="3"/>
  </r>
  <r>
    <x v="3"/>
  </r>
  <r>
    <x v="4"/>
  </r>
  <r>
    <x v="4"/>
  </r>
  <r>
    <x v="1"/>
  </r>
  <r>
    <x v="1"/>
  </r>
  <r>
    <x v="3"/>
  </r>
  <r>
    <x v="7"/>
  </r>
  <r>
    <x v="7"/>
  </r>
  <r>
    <x v="5"/>
  </r>
  <r>
    <x v="5"/>
  </r>
  <r>
    <x v="0"/>
  </r>
  <r>
    <x v="0"/>
  </r>
  <r>
    <x v="0"/>
  </r>
  <r>
    <x v="6"/>
  </r>
  <r>
    <x v="7"/>
  </r>
  <r>
    <x v="6"/>
  </r>
  <r>
    <x v="8"/>
  </r>
  <r>
    <x v="8"/>
  </r>
  <r>
    <x v="5"/>
  </r>
  <r>
    <x v="6"/>
  </r>
  <r>
    <x v="8"/>
  </r>
  <r>
    <x v="4"/>
  </r>
  <r>
    <x v="2"/>
  </r>
  <r>
    <x v="2"/>
  </r>
  <r>
    <x v="2"/>
  </r>
  <r>
    <x v="4"/>
  </r>
  <r>
    <x v="3"/>
  </r>
  <r>
    <x v="3"/>
  </r>
  <r>
    <x v="1"/>
  </r>
  <r>
    <x v="1"/>
  </r>
  <r>
    <x v="0"/>
  </r>
  <r>
    <x v="0"/>
  </r>
  <r>
    <x v="0"/>
  </r>
  <r>
    <x v="4"/>
  </r>
  <r>
    <x v="3"/>
  </r>
  <r>
    <x v="1"/>
  </r>
  <r>
    <x v="2"/>
  </r>
  <r>
    <x v="0"/>
  </r>
  <r>
    <x v="1"/>
  </r>
  <r>
    <x v="1"/>
  </r>
  <r>
    <x v="1"/>
  </r>
  <r>
    <x v="0"/>
  </r>
  <r>
    <x v="0"/>
  </r>
  <r>
    <x v="3"/>
  </r>
  <r>
    <x v="4"/>
  </r>
  <r>
    <x v="3"/>
  </r>
  <r>
    <x v="3"/>
  </r>
  <r>
    <x v="4"/>
  </r>
  <r>
    <x v="4"/>
  </r>
  <r>
    <x v="2"/>
  </r>
  <r>
    <x v="2"/>
  </r>
  <r>
    <x v="3"/>
  </r>
  <r>
    <x v="3"/>
  </r>
  <r>
    <x v="3"/>
  </r>
  <r>
    <x v="4"/>
  </r>
  <r>
    <x v="4"/>
  </r>
  <r>
    <x v="2"/>
  </r>
  <r>
    <x v="2"/>
  </r>
  <r>
    <x v="1"/>
  </r>
  <r>
    <x v="1"/>
  </r>
  <r>
    <x v="1"/>
  </r>
  <r>
    <x v="0"/>
  </r>
  <r>
    <x v="0"/>
  </r>
  <r>
    <x v="0"/>
  </r>
  <r>
    <x v="2"/>
  </r>
  <r>
    <x v="4"/>
  </r>
  <r>
    <x v="0"/>
  </r>
  <r>
    <x v="0"/>
  </r>
  <r>
    <x v="0"/>
  </r>
  <r>
    <x v="4"/>
  </r>
  <r>
    <x v="4"/>
  </r>
  <r>
    <x v="3"/>
  </r>
  <r>
    <x v="3"/>
  </r>
  <r>
    <x v="2"/>
  </r>
  <r>
    <x v="3"/>
  </r>
  <r>
    <x v="2"/>
  </r>
  <r>
    <x v="1"/>
  </r>
  <r>
    <x v="1"/>
  </r>
  <r>
    <x v="1"/>
  </r>
  <r>
    <x v="2"/>
  </r>
  <r>
    <x v="4"/>
  </r>
  <r>
    <x v="0"/>
  </r>
  <r>
    <x v="0"/>
  </r>
  <r>
    <x v="0"/>
  </r>
  <r>
    <x v="1"/>
  </r>
  <r>
    <x v="1"/>
  </r>
  <r>
    <x v="1"/>
  </r>
  <r>
    <x v="2"/>
  </r>
  <r>
    <x v="4"/>
  </r>
  <r>
    <x v="4"/>
  </r>
  <r>
    <x v="2"/>
  </r>
  <r>
    <x v="2"/>
  </r>
  <r>
    <x v="3"/>
  </r>
  <r>
    <x v="3"/>
  </r>
  <r>
    <x v="3"/>
  </r>
  <r>
    <x v="4"/>
  </r>
  <r>
    <x v="2"/>
  </r>
  <r>
    <x v="3"/>
  </r>
  <r>
    <x v="3"/>
  </r>
  <r>
    <x v="3"/>
  </r>
  <r>
    <x v="4"/>
  </r>
  <r>
    <x v="4"/>
  </r>
  <r>
    <x v="2"/>
  </r>
  <r>
    <x v="1"/>
  </r>
  <r>
    <x v="1"/>
  </r>
  <r>
    <x v="0"/>
  </r>
  <r>
    <x v="1"/>
  </r>
  <r>
    <x v="0"/>
  </r>
  <r>
    <x v="0"/>
  </r>
  <r>
    <x v="4"/>
  </r>
  <r>
    <x v="2"/>
  </r>
  <r>
    <x v="10"/>
  </r>
  <r>
    <x v="0"/>
  </r>
  <r>
    <x v="10"/>
  </r>
  <r>
    <x v="0"/>
  </r>
  <r>
    <x v="3"/>
  </r>
  <r>
    <x v="4"/>
  </r>
  <r>
    <x v="1"/>
  </r>
  <r>
    <x v="0"/>
  </r>
  <r>
    <x v="1"/>
  </r>
  <r>
    <x v="1"/>
  </r>
  <r>
    <x v="2"/>
  </r>
  <r>
    <x v="4"/>
  </r>
  <r>
    <x v="4"/>
  </r>
  <r>
    <x v="2"/>
  </r>
  <r>
    <x v="3"/>
  </r>
  <r>
    <x v="3"/>
  </r>
  <r>
    <x v="2"/>
  </r>
  <r>
    <x v="10"/>
  </r>
  <r>
    <x v="3"/>
  </r>
  <r>
    <x v="3"/>
  </r>
  <r>
    <x v="2"/>
  </r>
  <r>
    <x v="3"/>
  </r>
  <r>
    <x v="2"/>
  </r>
  <r>
    <x v="2"/>
  </r>
  <r>
    <x v="1"/>
  </r>
  <r>
    <x v="4"/>
  </r>
  <r>
    <x v="1"/>
  </r>
  <r>
    <x v="4"/>
  </r>
  <r>
    <x v="1"/>
  </r>
  <r>
    <x v="0"/>
  </r>
  <r>
    <x v="0"/>
  </r>
  <r>
    <x v="0"/>
  </r>
  <r>
    <x v="4"/>
  </r>
  <r>
    <x v="2"/>
  </r>
  <r>
    <x v="2"/>
  </r>
  <r>
    <x v="1"/>
  </r>
  <r>
    <x v="1"/>
  </r>
  <r>
    <x v="2"/>
  </r>
  <r>
    <x v="6"/>
  </r>
  <r>
    <x v="3"/>
  </r>
  <r>
    <x v="1"/>
  </r>
  <r>
    <x v="4"/>
  </r>
  <r>
    <x v="4"/>
  </r>
  <r>
    <x v="3"/>
  </r>
  <r>
    <x v="8"/>
  </r>
  <r>
    <x v="4"/>
  </r>
  <r>
    <x v="8"/>
  </r>
  <r>
    <x v="5"/>
  </r>
  <r>
    <x v="5"/>
  </r>
  <r>
    <x v="5"/>
  </r>
  <r>
    <x v="8"/>
  </r>
  <r>
    <x v="7"/>
  </r>
  <r>
    <x v="7"/>
  </r>
  <r>
    <x v="7"/>
  </r>
  <r>
    <x v="0"/>
  </r>
  <r>
    <x v="0"/>
  </r>
  <r>
    <x v="6"/>
  </r>
  <r>
    <x v="3"/>
  </r>
  <r>
    <x v="6"/>
  </r>
  <r>
    <x v="0"/>
  </r>
  <r>
    <x v="0"/>
  </r>
  <r>
    <x v="1"/>
  </r>
  <r>
    <x v="1"/>
  </r>
  <r>
    <x v="1"/>
  </r>
  <r>
    <x v="2"/>
  </r>
  <r>
    <x v="2"/>
  </r>
  <r>
    <x v="3"/>
  </r>
  <r>
    <x v="2"/>
  </r>
  <r>
    <x v="3"/>
  </r>
  <r>
    <x v="3"/>
  </r>
  <r>
    <x v="4"/>
  </r>
  <r>
    <x v="4"/>
  </r>
  <r>
    <x v="4"/>
  </r>
  <r>
    <x v="0"/>
  </r>
  <r>
    <x v="0"/>
  </r>
  <r>
    <x v="4"/>
  </r>
  <r>
    <x v="4"/>
  </r>
  <r>
    <x v="4"/>
  </r>
  <r>
    <x v="3"/>
  </r>
  <r>
    <x v="3"/>
  </r>
  <r>
    <x v="0"/>
  </r>
  <r>
    <x v="0"/>
  </r>
  <r>
    <x v="0"/>
  </r>
  <r>
    <x v="1"/>
  </r>
  <r>
    <x v="1"/>
  </r>
  <r>
    <x v="3"/>
  </r>
  <r>
    <x v="2"/>
  </r>
  <r>
    <x v="2"/>
  </r>
  <r>
    <x v="2"/>
  </r>
  <r>
    <x v="1"/>
  </r>
  <r>
    <x v="2"/>
  </r>
  <r>
    <x v="4"/>
  </r>
  <r>
    <x v="3"/>
  </r>
  <r>
    <x v="3"/>
  </r>
  <r>
    <x v="3"/>
  </r>
  <r>
    <x v="2"/>
  </r>
  <r>
    <x v="4"/>
  </r>
  <r>
    <x v="2"/>
  </r>
  <r>
    <x v="1"/>
  </r>
  <r>
    <x v="1"/>
  </r>
  <r>
    <x v="1"/>
  </r>
  <r>
    <x v="0"/>
  </r>
  <r>
    <x v="0"/>
  </r>
  <r>
    <x v="0"/>
  </r>
  <r>
    <x v="4"/>
  </r>
  <r>
    <x v="7"/>
  </r>
  <r>
    <x v="7"/>
  </r>
  <r>
    <x v="7"/>
  </r>
  <r>
    <x v="2"/>
  </r>
  <r>
    <x v="4"/>
  </r>
  <r>
    <x v="3"/>
  </r>
  <r>
    <x v="2"/>
  </r>
  <r>
    <x v="1"/>
  </r>
  <r>
    <x v="1"/>
  </r>
  <r>
    <x v="8"/>
  </r>
  <r>
    <x v="8"/>
  </r>
  <r>
    <x v="8"/>
  </r>
  <r>
    <x v="6"/>
  </r>
  <r>
    <x v="6"/>
  </r>
  <r>
    <x v="6"/>
  </r>
  <r>
    <x v="0"/>
  </r>
  <r>
    <x v="0"/>
  </r>
  <r>
    <x v="0"/>
  </r>
  <r>
    <x v="4"/>
  </r>
  <r>
    <x v="4"/>
  </r>
  <r>
    <x v="1"/>
  </r>
  <r>
    <x v="3"/>
  </r>
  <r>
    <x v="5"/>
  </r>
  <r>
    <x v="3"/>
  </r>
  <r>
    <x v="5"/>
  </r>
  <r>
    <x v="6"/>
  </r>
  <r>
    <x v="6"/>
  </r>
  <r>
    <x v="6"/>
  </r>
  <r>
    <x v="8"/>
  </r>
  <r>
    <x v="8"/>
  </r>
  <r>
    <x v="8"/>
  </r>
  <r>
    <x v="1"/>
  </r>
  <r>
    <x v="1"/>
  </r>
  <r>
    <x v="1"/>
  </r>
  <r>
    <x v="2"/>
  </r>
  <r>
    <x v="2"/>
  </r>
  <r>
    <x v="2"/>
  </r>
  <r>
    <x v="3"/>
  </r>
  <r>
    <x v="3"/>
  </r>
  <r>
    <x v="3"/>
  </r>
  <r>
    <x v="4"/>
  </r>
  <r>
    <x v="4"/>
  </r>
  <r>
    <x v="4"/>
  </r>
  <r>
    <x v="2"/>
  </r>
  <r>
    <x v="0"/>
  </r>
  <r>
    <x v="5"/>
  </r>
  <r>
    <x v="0"/>
  </r>
  <r>
    <x v="7"/>
  </r>
  <r>
    <x v="7"/>
  </r>
  <r>
    <x v="7"/>
  </r>
  <r>
    <x v="5"/>
  </r>
  <r>
    <x v="5"/>
  </r>
  <r>
    <x v="5"/>
  </r>
  <r>
    <x v="0"/>
  </r>
  <r>
    <x v="4"/>
  </r>
  <r>
    <x v="4"/>
  </r>
  <r>
    <x v="4"/>
  </r>
  <r>
    <x v="3"/>
  </r>
  <r>
    <x v="3"/>
  </r>
  <r>
    <x v="3"/>
  </r>
  <r>
    <x v="1"/>
  </r>
  <r>
    <x v="2"/>
  </r>
  <r>
    <x v="2"/>
  </r>
  <r>
    <x v="1"/>
  </r>
  <r>
    <x v="1"/>
  </r>
  <r>
    <x v="0"/>
  </r>
  <r>
    <x v="0"/>
  </r>
  <r>
    <x v="2"/>
  </r>
  <r>
    <x v="0"/>
  </r>
  <r>
    <x v="2"/>
  </r>
  <r>
    <x v="4"/>
  </r>
  <r>
    <x v="4"/>
  </r>
  <r>
    <x v="10"/>
  </r>
  <r>
    <x v="10"/>
  </r>
  <r>
    <x v="10"/>
  </r>
  <r>
    <x v="0"/>
  </r>
  <r>
    <x v="0"/>
  </r>
  <r>
    <x v="1"/>
  </r>
  <r>
    <x v="0"/>
  </r>
  <r>
    <x v="1"/>
  </r>
  <r>
    <x v="2"/>
  </r>
  <r>
    <x v="2"/>
  </r>
  <r>
    <x v="3"/>
  </r>
  <r>
    <x v="3"/>
  </r>
  <r>
    <x v="3"/>
  </r>
  <r>
    <x v="4"/>
  </r>
  <r>
    <x v="1"/>
  </r>
  <r>
    <x v="3"/>
  </r>
  <r>
    <x v="3"/>
  </r>
  <r>
    <x v="3"/>
  </r>
  <r>
    <x v="4"/>
  </r>
  <r>
    <x v="4"/>
  </r>
  <r>
    <x v="4"/>
  </r>
  <r>
    <x v="2"/>
  </r>
  <r>
    <x v="0"/>
  </r>
  <r>
    <x v="2"/>
  </r>
  <r>
    <x v="1"/>
  </r>
  <r>
    <x v="1"/>
  </r>
  <r>
    <x v="1"/>
  </r>
  <r>
    <x v="0"/>
  </r>
  <r>
    <x v="0"/>
  </r>
  <r>
    <x v="2"/>
  </r>
  <r>
    <x v="1"/>
  </r>
  <r>
    <x v="0"/>
  </r>
  <r>
    <x v="0"/>
  </r>
  <r>
    <x v="0"/>
  </r>
  <r>
    <x v="1"/>
  </r>
  <r>
    <x v="1"/>
  </r>
  <r>
    <x v="2"/>
  </r>
  <r>
    <x v="2"/>
  </r>
  <r>
    <x v="2"/>
  </r>
  <r>
    <x v="2"/>
  </r>
  <r>
    <x v="4"/>
  </r>
  <r>
    <x v="4"/>
  </r>
  <r>
    <x v="4"/>
  </r>
  <r>
    <x v="4"/>
  </r>
  <r>
    <x v="3"/>
  </r>
  <r>
    <x v="3"/>
  </r>
  <r>
    <x v="4"/>
  </r>
  <r>
    <x v="0"/>
  </r>
  <r>
    <x v="0"/>
  </r>
  <r>
    <x v="1"/>
  </r>
  <r>
    <x v="1"/>
  </r>
  <r>
    <x v="1"/>
  </r>
  <r>
    <x v="2"/>
  </r>
  <r>
    <x v="2"/>
  </r>
  <r>
    <x v="0"/>
  </r>
  <r>
    <x v="2"/>
  </r>
  <r>
    <x v="4"/>
  </r>
  <r>
    <x v="3"/>
  </r>
  <r>
    <x v="3"/>
  </r>
  <r>
    <x v="3"/>
  </r>
  <r>
    <x v="4"/>
  </r>
  <r>
    <x v="4"/>
  </r>
  <r>
    <x v="4"/>
  </r>
  <r>
    <x v="0"/>
  </r>
  <r>
    <x v="3"/>
  </r>
  <r>
    <x v="0"/>
  </r>
  <r>
    <x v="1"/>
  </r>
  <r>
    <x v="1"/>
  </r>
  <r>
    <x v="1"/>
  </r>
  <r>
    <x v="2"/>
  </r>
  <r>
    <x v="2"/>
  </r>
  <r>
    <x v="3"/>
  </r>
  <r>
    <x v="0"/>
  </r>
  <r>
    <x v="3"/>
  </r>
  <r>
    <x v="3"/>
  </r>
  <r>
    <x v="0"/>
  </r>
  <r>
    <x v="0"/>
  </r>
  <r>
    <x v="0"/>
  </r>
  <r>
    <x v="4"/>
  </r>
  <r>
    <x v="4"/>
  </r>
  <r>
    <x v="4"/>
  </r>
  <r>
    <x v="3"/>
  </r>
  <r>
    <x v="3"/>
  </r>
  <r>
    <x v="2"/>
  </r>
  <r>
    <x v="2"/>
  </r>
  <r>
    <x v="2"/>
  </r>
  <r>
    <x v="1"/>
  </r>
  <r>
    <x v="1"/>
  </r>
  <r>
    <x v="1"/>
  </r>
  <r>
    <x v="3"/>
  </r>
  <r>
    <x v="1"/>
  </r>
  <r>
    <x v="0"/>
  </r>
  <r>
    <x v="4"/>
  </r>
  <r>
    <x v="1"/>
  </r>
  <r>
    <x v="2"/>
  </r>
  <r>
    <x v="4"/>
  </r>
  <r>
    <x v="2"/>
  </r>
  <r>
    <x v="3"/>
  </r>
  <r>
    <x v="3"/>
  </r>
  <r>
    <x v="3"/>
  </r>
  <r>
    <x v="0"/>
  </r>
  <r>
    <x v="2"/>
  </r>
  <r>
    <x v="0"/>
  </r>
  <r>
    <x v="1"/>
  </r>
  <r>
    <x v="4"/>
  </r>
  <r>
    <x v="0"/>
  </r>
  <r>
    <x v="0"/>
  </r>
  <r>
    <x v="0"/>
  </r>
  <r>
    <x v="1"/>
  </r>
  <r>
    <x v="1"/>
  </r>
  <r>
    <x v="1"/>
  </r>
  <r>
    <x v="2"/>
  </r>
  <r>
    <x v="2"/>
  </r>
  <r>
    <x v="2"/>
  </r>
  <r>
    <x v="3"/>
  </r>
  <r>
    <x v="0"/>
  </r>
  <r>
    <x v="3"/>
  </r>
  <r>
    <x v="4"/>
  </r>
  <r>
    <x v="4"/>
  </r>
  <r>
    <x v="4"/>
  </r>
  <r>
    <x v="0"/>
  </r>
  <r>
    <x v="4"/>
  </r>
  <r>
    <x v="1"/>
  </r>
  <r>
    <x v="1"/>
  </r>
  <r>
    <x v="4"/>
  </r>
  <r>
    <x v="2"/>
  </r>
  <r>
    <x v="2"/>
  </r>
  <r>
    <x v="2"/>
  </r>
  <r>
    <x v="3"/>
  </r>
  <r>
    <x v="3"/>
  </r>
  <r>
    <x v="3"/>
  </r>
  <r>
    <x v="4"/>
  </r>
  <r>
    <x v="0"/>
  </r>
  <r>
    <x v="1"/>
  </r>
  <r>
    <x v="3"/>
  </r>
  <r>
    <x v="4"/>
  </r>
  <r>
    <x v="4"/>
  </r>
  <r>
    <x v="4"/>
  </r>
  <r>
    <x v="3"/>
  </r>
  <r>
    <x v="3"/>
  </r>
  <r>
    <x v="3"/>
  </r>
  <r>
    <x v="2"/>
  </r>
  <r>
    <x v="2"/>
  </r>
  <r>
    <x v="2"/>
  </r>
  <r>
    <x v="1"/>
  </r>
  <r>
    <x v="1"/>
  </r>
  <r>
    <x v="0"/>
  </r>
  <r>
    <x v="1"/>
  </r>
  <r>
    <x v="0"/>
  </r>
  <r>
    <x v="0"/>
  </r>
  <r>
    <x v="4"/>
  </r>
  <r>
    <x v="3"/>
  </r>
  <r>
    <x v="0"/>
  </r>
  <r>
    <x v="0"/>
  </r>
  <r>
    <x v="0"/>
  </r>
  <r>
    <x v="1"/>
  </r>
  <r>
    <x v="1"/>
  </r>
  <r>
    <x v="1"/>
  </r>
  <r>
    <x v="2"/>
  </r>
  <r>
    <x v="2"/>
  </r>
  <r>
    <x v="2"/>
  </r>
  <r>
    <x v="3"/>
  </r>
  <r>
    <x v="4"/>
  </r>
  <r>
    <x v="3"/>
  </r>
  <r>
    <x v="0"/>
  </r>
  <r>
    <x v="4"/>
  </r>
  <r>
    <x v="4"/>
  </r>
  <r>
    <x v="4"/>
  </r>
  <r>
    <x v="1"/>
  </r>
  <r>
    <x v="3"/>
  </r>
  <r>
    <x v="3"/>
  </r>
  <r>
    <x v="3"/>
  </r>
  <r>
    <x v="2"/>
  </r>
  <r>
    <x v="1"/>
  </r>
  <r>
    <x v="2"/>
  </r>
  <r>
    <x v="0"/>
  </r>
  <r>
    <x v="1"/>
  </r>
  <r>
    <x v="2"/>
  </r>
  <r>
    <x v="0"/>
  </r>
  <r>
    <x v="2"/>
  </r>
  <r>
    <x v="0"/>
  </r>
  <r>
    <x v="1"/>
  </r>
  <r>
    <x v="1"/>
  </r>
  <r>
    <x v="1"/>
  </r>
  <r>
    <x v="0"/>
  </r>
  <r>
    <x v="2"/>
  </r>
  <r>
    <x v="2"/>
  </r>
  <r>
    <x v="0"/>
  </r>
  <r>
    <x v="3"/>
  </r>
  <r>
    <x v="3"/>
  </r>
  <r>
    <x v="4"/>
  </r>
  <r>
    <x v="4"/>
  </r>
  <r>
    <x v="4"/>
  </r>
  <r>
    <x v="3"/>
  </r>
  <r>
    <x v="0"/>
  </r>
  <r>
    <x v="4"/>
  </r>
  <r>
    <x v="4"/>
  </r>
  <r>
    <x v="3"/>
  </r>
  <r>
    <x v="3"/>
  </r>
  <r>
    <x v="3"/>
  </r>
  <r>
    <x v="2"/>
  </r>
  <r>
    <x v="1"/>
  </r>
  <r>
    <x v="0"/>
  </r>
  <r>
    <x v="4"/>
  </r>
  <r>
    <x v="2"/>
  </r>
  <r>
    <x v="2"/>
  </r>
  <r>
    <x v="1"/>
  </r>
  <r>
    <x v="1"/>
  </r>
  <r>
    <x v="0"/>
  </r>
  <r>
    <x v="0"/>
  </r>
  <r>
    <x v="1"/>
  </r>
  <r>
    <x v="0"/>
  </r>
  <r>
    <x v="1"/>
  </r>
  <r>
    <x v="0"/>
  </r>
  <r>
    <x v="2"/>
  </r>
  <r>
    <x v="2"/>
  </r>
  <r>
    <x v="2"/>
  </r>
  <r>
    <x v="3"/>
  </r>
  <r>
    <x v="3"/>
  </r>
  <r>
    <x v="3"/>
  </r>
  <r>
    <x v="1"/>
  </r>
  <r>
    <x v="4"/>
  </r>
  <r>
    <x v="4"/>
  </r>
  <r>
    <x v="4"/>
  </r>
  <r>
    <x v="4"/>
  </r>
  <r>
    <x v="4"/>
  </r>
  <r>
    <x v="1"/>
  </r>
  <r>
    <x v="4"/>
  </r>
  <r>
    <x v="2"/>
  </r>
  <r>
    <x v="2"/>
  </r>
  <r>
    <x v="2"/>
  </r>
  <r>
    <x v="3"/>
  </r>
  <r>
    <x v="3"/>
  </r>
  <r>
    <x v="3"/>
  </r>
  <r>
    <x v="1"/>
  </r>
  <r>
    <x v="1"/>
  </r>
  <r>
    <x v="0"/>
  </r>
  <r>
    <x v="0"/>
  </r>
  <r>
    <x v="0"/>
  </r>
  <r>
    <x v="10"/>
  </r>
  <r>
    <x v="10"/>
  </r>
  <r>
    <x v="10"/>
  </r>
  <r>
    <x v="0"/>
  </r>
  <r>
    <x v="0"/>
  </r>
  <r>
    <x v="0"/>
  </r>
  <r>
    <x v="1"/>
  </r>
  <r>
    <x v="1"/>
  </r>
  <r>
    <x v="1"/>
  </r>
  <r>
    <x v="2"/>
  </r>
  <r>
    <x v="2"/>
  </r>
  <r>
    <x v="2"/>
  </r>
  <r>
    <x v="3"/>
  </r>
  <r>
    <x v="3"/>
  </r>
  <r>
    <x v="4"/>
  </r>
  <r>
    <x v="4"/>
  </r>
  <r>
    <x v="4"/>
  </r>
  <r>
    <x v="3"/>
  </r>
  <r>
    <x v="4"/>
  </r>
  <r>
    <x v="4"/>
  </r>
  <r>
    <x v="4"/>
  </r>
  <r>
    <x v="3"/>
  </r>
  <r>
    <x v="8"/>
  </r>
  <r>
    <x v="1"/>
  </r>
  <r>
    <x v="1"/>
  </r>
  <r>
    <x v="2"/>
  </r>
  <r>
    <x v="8"/>
  </r>
  <r>
    <x v="2"/>
  </r>
  <r>
    <x v="2"/>
  </r>
  <r>
    <x v="3"/>
  </r>
  <r>
    <x v="3"/>
  </r>
  <r>
    <x v="1"/>
  </r>
  <r>
    <x v="8"/>
  </r>
  <r>
    <x v="0"/>
  </r>
  <r>
    <x v="6"/>
  </r>
  <r>
    <x v="1"/>
  </r>
  <r>
    <x v="1"/>
  </r>
  <r>
    <x v="1"/>
  </r>
  <r>
    <x v="2"/>
  </r>
  <r>
    <x v="2"/>
  </r>
  <r>
    <x v="2"/>
  </r>
  <r>
    <x v="0"/>
  </r>
  <r>
    <x v="0"/>
  </r>
  <r>
    <x v="3"/>
  </r>
  <r>
    <x v="3"/>
  </r>
  <r>
    <x v="3"/>
  </r>
  <r>
    <x v="4"/>
  </r>
  <r>
    <x v="6"/>
  </r>
  <r>
    <x v="5"/>
  </r>
  <r>
    <x v="4"/>
  </r>
  <r>
    <x v="5"/>
  </r>
  <r>
    <x v="4"/>
  </r>
  <r>
    <x v="6"/>
  </r>
  <r>
    <x v="0"/>
  </r>
  <r>
    <x v="0"/>
  </r>
  <r>
    <x v="0"/>
  </r>
  <r>
    <x v="7"/>
  </r>
  <r>
    <x v="7"/>
  </r>
  <r>
    <x v="5"/>
  </r>
  <r>
    <x v="7"/>
  </r>
  <r>
    <x v="0"/>
  </r>
  <r>
    <x v="0"/>
  </r>
  <r>
    <x v="0"/>
  </r>
  <r>
    <x v="1"/>
  </r>
  <r>
    <x v="4"/>
  </r>
  <r>
    <x v="4"/>
  </r>
  <r>
    <x v="4"/>
  </r>
  <r>
    <x v="3"/>
  </r>
  <r>
    <x v="3"/>
  </r>
  <r>
    <x v="3"/>
  </r>
  <r>
    <x v="2"/>
  </r>
  <r>
    <x v="2"/>
  </r>
  <r>
    <x v="2"/>
  </r>
  <r>
    <x v="1"/>
  </r>
  <r>
    <x v="1"/>
  </r>
  <r>
    <x v="4"/>
  </r>
  <r>
    <x v="2"/>
  </r>
  <r>
    <x v="1"/>
  </r>
  <r>
    <x v="1"/>
  </r>
  <r>
    <x v="2"/>
  </r>
  <r>
    <x v="0"/>
  </r>
  <r>
    <x v="2"/>
  </r>
  <r>
    <x v="3"/>
  </r>
  <r>
    <x v="3"/>
  </r>
  <r>
    <x v="3"/>
  </r>
  <r>
    <x v="4"/>
  </r>
  <r>
    <x v="4"/>
  </r>
  <r>
    <x v="1"/>
  </r>
  <r>
    <x v="0"/>
  </r>
  <r>
    <x v="0"/>
  </r>
  <r>
    <x v="4"/>
  </r>
  <r>
    <x v="4"/>
  </r>
  <r>
    <x v="3"/>
  </r>
  <r>
    <x v="0"/>
  </r>
  <r>
    <x v="0"/>
  </r>
  <r>
    <x v="0"/>
  </r>
  <r>
    <x v="3"/>
  </r>
  <r>
    <x v="1"/>
  </r>
  <r>
    <x v="1"/>
  </r>
  <r>
    <x v="1"/>
  </r>
  <r>
    <x v="2"/>
  </r>
  <r>
    <x v="2"/>
  </r>
  <r>
    <x v="2"/>
  </r>
  <r>
    <x v="4"/>
  </r>
  <r>
    <x v="3"/>
  </r>
  <r>
    <x v="1"/>
  </r>
  <r>
    <x v="1"/>
  </r>
  <r>
    <x v="1"/>
  </r>
  <r>
    <x v="2"/>
  </r>
  <r>
    <x v="2"/>
  </r>
  <r>
    <x v="2"/>
  </r>
  <r>
    <x v="3"/>
  </r>
  <r>
    <x v="3"/>
  </r>
  <r>
    <x v="4"/>
  </r>
  <r>
    <x v="4"/>
  </r>
  <r>
    <x v="4"/>
  </r>
  <r>
    <x v="0"/>
  </r>
  <r>
    <x v="3"/>
  </r>
  <r>
    <x v="0"/>
  </r>
  <r>
    <x v="0"/>
  </r>
  <r>
    <x v="4"/>
  </r>
  <r>
    <x v="0"/>
  </r>
  <r>
    <x v="0"/>
  </r>
  <r>
    <x v="1"/>
  </r>
  <r>
    <x v="1"/>
  </r>
  <r>
    <x v="1"/>
  </r>
  <r>
    <x v="2"/>
  </r>
  <r>
    <x v="0"/>
  </r>
  <r>
    <x v="2"/>
  </r>
  <r>
    <x v="3"/>
  </r>
  <r>
    <x v="3"/>
  </r>
  <r>
    <x v="3"/>
  </r>
  <r>
    <x v="4"/>
  </r>
  <r>
    <x v="4"/>
  </r>
  <r>
    <x v="2"/>
  </r>
  <r>
    <x v="4"/>
  </r>
  <r>
    <x v="4"/>
  </r>
  <r>
    <x v="4"/>
  </r>
  <r>
    <x v="3"/>
  </r>
  <r>
    <x v="3"/>
  </r>
  <r>
    <x v="3"/>
  </r>
  <r>
    <x v="1"/>
  </r>
  <r>
    <x v="2"/>
  </r>
  <r>
    <x v="2"/>
  </r>
  <r>
    <x v="1"/>
  </r>
  <r>
    <x v="1"/>
  </r>
  <r>
    <x v="0"/>
  </r>
  <r>
    <x v="0"/>
  </r>
  <r>
    <x v="2"/>
  </r>
  <r>
    <x v="0"/>
  </r>
  <r>
    <x v="4"/>
  </r>
  <r>
    <x v="6"/>
  </r>
  <r>
    <x v="5"/>
  </r>
  <r>
    <x v="5"/>
  </r>
  <r>
    <x v="5"/>
  </r>
  <r>
    <x v="7"/>
  </r>
  <r>
    <x v="7"/>
  </r>
  <r>
    <x v="7"/>
  </r>
  <r>
    <x v="0"/>
  </r>
  <r>
    <x v="0"/>
  </r>
  <r>
    <x v="0"/>
  </r>
  <r>
    <x v="6"/>
  </r>
  <r>
    <x v="6"/>
  </r>
  <r>
    <x v="8"/>
  </r>
  <r>
    <x v="8"/>
  </r>
  <r>
    <x v="1"/>
  </r>
  <r>
    <x v="1"/>
  </r>
  <r>
    <x v="1"/>
  </r>
  <r>
    <x v="2"/>
  </r>
  <r>
    <x v="2"/>
  </r>
  <r>
    <x v="2"/>
  </r>
  <r>
    <x v="3"/>
  </r>
  <r>
    <x v="3"/>
  </r>
  <r>
    <x v="3"/>
  </r>
  <r>
    <x v="4"/>
  </r>
  <r>
    <x v="4"/>
  </r>
  <r>
    <x v="8"/>
  </r>
  <r>
    <x v="3"/>
  </r>
  <r>
    <x v="2"/>
  </r>
  <r>
    <x v="3"/>
  </r>
  <r>
    <x v="4"/>
  </r>
  <r>
    <x v="4"/>
  </r>
  <r>
    <x v="4"/>
  </r>
  <r>
    <x v="2"/>
  </r>
  <r>
    <x v="3"/>
  </r>
  <r>
    <x v="2"/>
  </r>
  <r>
    <x v="1"/>
  </r>
  <r>
    <x v="1"/>
  </r>
  <r>
    <x v="0"/>
  </r>
  <r>
    <x v="0"/>
  </r>
  <r>
    <x v="1"/>
  </r>
  <r>
    <x v="0"/>
  </r>
  <r>
    <x v="0"/>
  </r>
  <r>
    <x v="1"/>
  </r>
  <r>
    <x v="1"/>
  </r>
  <r>
    <x v="1"/>
  </r>
  <r>
    <x v="2"/>
  </r>
  <r>
    <x v="2"/>
  </r>
  <r>
    <x v="3"/>
  </r>
  <r>
    <x v="3"/>
  </r>
  <r>
    <x v="3"/>
  </r>
  <r>
    <x v="4"/>
  </r>
  <r>
    <x v="4"/>
  </r>
  <r>
    <x v="2"/>
  </r>
  <r>
    <x v="4"/>
  </r>
  <r>
    <x v="0"/>
  </r>
  <r>
    <x v="0"/>
  </r>
  <r>
    <x v="3"/>
  </r>
  <r>
    <x v="3"/>
  </r>
  <r>
    <x v="3"/>
  </r>
  <r>
    <x v="2"/>
  </r>
  <r>
    <x v="2"/>
  </r>
  <r>
    <x v="2"/>
  </r>
  <r>
    <x v="1"/>
  </r>
  <r>
    <x v="0"/>
  </r>
  <r>
    <x v="0"/>
  </r>
  <r>
    <x v="0"/>
  </r>
  <r>
    <x v="4"/>
  </r>
  <r>
    <x v="4"/>
  </r>
  <r>
    <x v="4"/>
  </r>
  <r>
    <x v="1"/>
  </r>
  <r>
    <x v="1"/>
  </r>
  <r>
    <x v="4"/>
  </r>
  <r>
    <x v="4"/>
  </r>
  <r>
    <x v="3"/>
  </r>
  <r>
    <x v="10"/>
  </r>
  <r>
    <x v="10"/>
  </r>
  <r>
    <x v="10"/>
  </r>
  <r>
    <x v="0"/>
  </r>
  <r>
    <x v="0"/>
  </r>
  <r>
    <x v="1"/>
  </r>
  <r>
    <x v="0"/>
  </r>
  <r>
    <x v="1"/>
  </r>
  <r>
    <x v="2"/>
  </r>
  <r>
    <x v="2"/>
  </r>
  <r>
    <x v="2"/>
  </r>
  <r>
    <x v="3"/>
  </r>
  <r>
    <x v="3"/>
  </r>
  <r>
    <x v="1"/>
  </r>
  <r>
    <x v="4"/>
  </r>
  <r>
    <x v="2"/>
  </r>
  <r>
    <x v="4"/>
  </r>
  <r>
    <x v="4"/>
  </r>
  <r>
    <x v="4"/>
  </r>
  <r>
    <x v="3"/>
  </r>
  <r>
    <x v="3"/>
  </r>
  <r>
    <x v="3"/>
  </r>
  <r>
    <x v="2"/>
  </r>
  <r>
    <x v="1"/>
  </r>
  <r>
    <x v="1"/>
  </r>
  <r>
    <x v="1"/>
  </r>
  <r>
    <x v="0"/>
  </r>
  <r>
    <x v="0"/>
  </r>
  <r>
    <x v="0"/>
  </r>
  <r>
    <x v="2"/>
  </r>
  <r>
    <x v="0"/>
  </r>
  <r>
    <x v="1"/>
  </r>
  <r>
    <x v="1"/>
  </r>
  <r>
    <x v="1"/>
  </r>
  <r>
    <x v="2"/>
  </r>
  <r>
    <x v="2"/>
  </r>
  <r>
    <x v="3"/>
  </r>
  <r>
    <x v="3"/>
  </r>
  <r>
    <x v="3"/>
  </r>
  <r>
    <x v="4"/>
  </r>
  <r>
    <x v="4"/>
  </r>
  <r>
    <x v="4"/>
  </r>
  <r>
    <x v="0"/>
  </r>
  <r>
    <x v="0"/>
  </r>
  <r>
    <x v="2"/>
  </r>
  <r>
    <x v="0"/>
  </r>
  <r>
    <x v="0"/>
  </r>
  <r>
    <x v="4"/>
  </r>
  <r>
    <x v="4"/>
  </r>
  <r>
    <x v="4"/>
  </r>
  <r>
    <x v="3"/>
  </r>
  <r>
    <x v="3"/>
  </r>
  <r>
    <x v="3"/>
  </r>
  <r>
    <x v="2"/>
  </r>
  <r>
    <x v="2"/>
  </r>
  <r>
    <x v="1"/>
  </r>
  <r>
    <x v="1"/>
  </r>
  <r>
    <x v="1"/>
  </r>
  <r>
    <x v="0"/>
  </r>
  <r>
    <x v="2"/>
  </r>
  <r>
    <x v="0"/>
  </r>
  <r>
    <x v="4"/>
  </r>
  <r>
    <x v="4"/>
  </r>
  <r>
    <x v="4"/>
  </r>
  <r>
    <x v="0"/>
  </r>
  <r>
    <x v="0"/>
  </r>
  <r>
    <x v="1"/>
  </r>
  <r>
    <x v="4"/>
  </r>
  <r>
    <x v="1"/>
  </r>
  <r>
    <x v="2"/>
  </r>
  <r>
    <x v="2"/>
  </r>
  <r>
    <x v="2"/>
  </r>
  <r>
    <x v="3"/>
  </r>
  <r>
    <x v="3"/>
  </r>
  <r>
    <x v="4"/>
  </r>
  <r>
    <x v="1"/>
  </r>
  <r>
    <x v="3"/>
  </r>
  <r>
    <x v="2"/>
  </r>
  <r>
    <x v="3"/>
  </r>
  <r>
    <x v="0"/>
  </r>
  <r>
    <x v="0"/>
  </r>
  <r>
    <x v="0"/>
  </r>
  <r>
    <x v="1"/>
  </r>
  <r>
    <x v="1"/>
  </r>
  <r>
    <x v="3"/>
  </r>
  <r>
    <x v="1"/>
  </r>
  <r>
    <x v="2"/>
  </r>
  <r>
    <x v="4"/>
  </r>
  <r>
    <x v="2"/>
  </r>
  <r>
    <x v="3"/>
  </r>
  <r>
    <x v="3"/>
  </r>
  <r>
    <x v="2"/>
  </r>
  <r>
    <x v="2"/>
  </r>
  <r>
    <x v="2"/>
  </r>
  <r>
    <x v="4"/>
  </r>
  <r>
    <x v="3"/>
  </r>
  <r>
    <x v="1"/>
  </r>
  <r>
    <x v="1"/>
  </r>
  <r>
    <x v="1"/>
  </r>
  <r>
    <x v="0"/>
  </r>
  <r>
    <x v="0"/>
  </r>
  <r>
    <x v="0"/>
  </r>
  <r>
    <x v="4"/>
  </r>
  <r>
    <x v="3"/>
  </r>
  <r>
    <x v="4"/>
  </r>
  <r>
    <x v="3"/>
  </r>
  <r>
    <x v="2"/>
  </r>
  <r>
    <x v="2"/>
  </r>
  <r>
    <x v="2"/>
  </r>
  <r>
    <x v="4"/>
  </r>
  <r>
    <x v="4"/>
  </r>
  <r>
    <x v="4"/>
  </r>
  <r>
    <x v="3"/>
  </r>
  <r>
    <x v="1"/>
  </r>
  <r>
    <x v="1"/>
  </r>
  <r>
    <x v="1"/>
  </r>
  <r>
    <x v="0"/>
  </r>
  <r>
    <x v="0"/>
  </r>
  <r>
    <x v="0"/>
  </r>
  <r>
    <x v="3"/>
  </r>
  <r>
    <x v="1"/>
  </r>
  <r>
    <x v="2"/>
  </r>
  <r>
    <x v="2"/>
  </r>
  <r>
    <x v="2"/>
  </r>
  <r>
    <x v="3"/>
  </r>
  <r>
    <x v="3"/>
  </r>
  <r>
    <x v="3"/>
  </r>
  <r>
    <x v="4"/>
  </r>
  <r>
    <x v="4"/>
  </r>
  <r>
    <x v="4"/>
  </r>
  <r>
    <x v="0"/>
  </r>
  <r>
    <x v="1"/>
  </r>
  <r>
    <x v="0"/>
  </r>
  <r>
    <x v="0"/>
  </r>
  <r>
    <x v="1"/>
  </r>
  <r>
    <x v="2"/>
  </r>
  <r>
    <x v="1"/>
  </r>
  <r>
    <x v="3"/>
  </r>
  <r>
    <x v="3"/>
  </r>
  <r>
    <x v="3"/>
  </r>
  <r>
    <x v="4"/>
  </r>
  <r>
    <x v="1"/>
  </r>
  <r>
    <x v="2"/>
  </r>
  <r>
    <x v="0"/>
  </r>
  <r>
    <x v="0"/>
  </r>
  <r>
    <x v="0"/>
  </r>
  <r>
    <x v="4"/>
  </r>
  <r>
    <x v="4"/>
  </r>
  <r>
    <x v="1"/>
  </r>
  <r>
    <x v="2"/>
  </r>
  <r>
    <x v="3"/>
  </r>
  <r>
    <x v="3"/>
  </r>
  <r>
    <x v="2"/>
  </r>
  <r>
    <x v="2"/>
  </r>
  <r>
    <x v="4"/>
  </r>
  <r>
    <x v="4"/>
  </r>
  <r>
    <x v="1"/>
  </r>
  <r>
    <x v="2"/>
  </r>
  <r>
    <x v="3"/>
  </r>
  <r>
    <x v="0"/>
  </r>
  <r>
    <x v="4"/>
  </r>
  <r>
    <x v="1"/>
  </r>
  <r>
    <x v="1"/>
  </r>
  <r>
    <x v="0"/>
  </r>
  <r>
    <x v="0"/>
  </r>
  <r>
    <x v="4"/>
  </r>
  <r>
    <x v="3"/>
  </r>
  <r>
    <x v="2"/>
  </r>
  <r>
    <x v="2"/>
  </r>
  <r>
    <x v="2"/>
  </r>
  <r>
    <x v="1"/>
  </r>
  <r>
    <x v="0"/>
  </r>
  <r>
    <x v="4"/>
  </r>
  <r>
    <x v="0"/>
  </r>
  <r>
    <x v="3"/>
  </r>
  <r>
    <x v="0"/>
  </r>
  <r>
    <x v="3"/>
  </r>
  <r>
    <x v="4"/>
  </r>
  <r>
    <x v="1"/>
  </r>
  <r>
    <x v="1"/>
  </r>
  <r>
    <x v="0"/>
  </r>
  <r>
    <x v="4"/>
  </r>
  <r>
    <x v="4"/>
  </r>
  <r>
    <x v="4"/>
  </r>
  <r>
    <x v="4"/>
  </r>
  <r>
    <x v="3"/>
  </r>
  <r>
    <x v="3"/>
  </r>
  <r>
    <x v="3"/>
  </r>
  <r>
    <x v="2"/>
  </r>
  <r>
    <x v="2"/>
  </r>
  <r>
    <x v="2"/>
  </r>
  <r>
    <x v="1"/>
  </r>
  <r>
    <x v="1"/>
  </r>
  <r>
    <x v="1"/>
  </r>
  <r>
    <x v="0"/>
  </r>
  <r>
    <x v="4"/>
  </r>
  <r>
    <x v="0"/>
  </r>
  <r>
    <x v="4"/>
  </r>
  <r>
    <x v="4"/>
  </r>
  <r>
    <x v="4"/>
  </r>
  <r>
    <x v="3"/>
  </r>
  <r>
    <x v="3"/>
  </r>
  <r>
    <x v="3"/>
  </r>
  <r>
    <x v="2"/>
  </r>
  <r>
    <x v="2"/>
  </r>
  <r>
    <x v="2"/>
  </r>
  <r>
    <x v="1"/>
  </r>
  <r>
    <x v="1"/>
  </r>
  <r>
    <x v="1"/>
  </r>
  <r>
    <x v="0"/>
  </r>
  <r>
    <x v="4"/>
  </r>
  <r>
    <x v="0"/>
  </r>
  <r>
    <x v="0"/>
  </r>
  <r>
    <x v="4"/>
  </r>
  <r>
    <x v="3"/>
  </r>
  <r>
    <x v="2"/>
  </r>
  <r>
    <x v="2"/>
  </r>
  <r>
    <x v="2"/>
  </r>
  <r>
    <x v="1"/>
  </r>
  <r>
    <x v="1"/>
  </r>
  <r>
    <x v="1"/>
  </r>
  <r>
    <x v="0"/>
  </r>
  <r>
    <x v="0"/>
  </r>
  <r>
    <x v="0"/>
  </r>
  <r>
    <x v="4"/>
  </r>
  <r>
    <x v="4"/>
  </r>
  <r>
    <x v="3"/>
  </r>
  <r>
    <x v="3"/>
  </r>
  <r>
    <x v="0"/>
  </r>
  <r>
    <x v="0"/>
  </r>
  <r>
    <x v="0"/>
  </r>
  <r>
    <x v="1"/>
  </r>
  <r>
    <x v="1"/>
  </r>
  <r>
    <x v="1"/>
  </r>
  <r>
    <x v="2"/>
  </r>
  <r>
    <x v="2"/>
  </r>
  <r>
    <x v="2"/>
  </r>
  <r>
    <x v="3"/>
  </r>
  <r>
    <x v="3"/>
  </r>
  <r>
    <x v="3"/>
  </r>
  <r>
    <x v="1"/>
  </r>
  <r>
    <x v="0"/>
  </r>
  <r>
    <x v="1"/>
  </r>
  <r>
    <x v="1"/>
  </r>
  <r>
    <x v="2"/>
  </r>
  <r>
    <x v="2"/>
  </r>
  <r>
    <x v="2"/>
  </r>
  <r>
    <x v="3"/>
  </r>
  <r>
    <x v="3"/>
  </r>
  <r>
    <x v="3"/>
  </r>
  <r>
    <x v="4"/>
  </r>
  <r>
    <x v="0"/>
  </r>
  <r>
    <x v="4"/>
  </r>
  <r>
    <x v="4"/>
  </r>
  <r>
    <x v="0"/>
  </r>
  <r>
    <x v="0"/>
  </r>
  <r>
    <x v="0"/>
  </r>
  <r>
    <x v="1"/>
  </r>
  <r>
    <x v="2"/>
  </r>
  <r>
    <x v="2"/>
  </r>
  <r>
    <x v="4"/>
  </r>
  <r>
    <x v="4"/>
  </r>
  <r>
    <x v="4"/>
  </r>
  <r>
    <x v="3"/>
  </r>
  <r>
    <x v="3"/>
  </r>
  <r>
    <x v="3"/>
  </r>
  <r>
    <x v="2"/>
  </r>
  <r>
    <x v="0"/>
  </r>
  <r>
    <x v="1"/>
  </r>
  <r>
    <x v="1"/>
  </r>
  <r>
    <x v="4"/>
  </r>
  <r>
    <x v="2"/>
  </r>
  <r>
    <x v="3"/>
  </r>
  <r>
    <x v="3"/>
  </r>
  <r>
    <x v="3"/>
  </r>
  <r>
    <x v="4"/>
  </r>
  <r>
    <x v="2"/>
  </r>
  <r>
    <x v="1"/>
  </r>
  <r>
    <x v="1"/>
  </r>
  <r>
    <x v="1"/>
  </r>
  <r>
    <x v="0"/>
  </r>
  <r>
    <x v="0"/>
  </r>
  <r>
    <x v="0"/>
  </r>
  <r>
    <x v="4"/>
  </r>
  <r>
    <x v="2"/>
  </r>
  <r>
    <x v="1"/>
  </r>
  <r>
    <x v="0"/>
  </r>
  <r>
    <x v="0"/>
  </r>
  <r>
    <x v="0"/>
  </r>
  <r>
    <x v="1"/>
  </r>
  <r>
    <x v="4"/>
  </r>
  <r>
    <x v="4"/>
  </r>
  <r>
    <x v="2"/>
  </r>
  <r>
    <x v="2"/>
  </r>
  <r>
    <x v="3"/>
  </r>
  <r>
    <x v="3"/>
  </r>
  <r>
    <x v="3"/>
  </r>
  <r>
    <x v="2"/>
  </r>
  <r>
    <x v="1"/>
  </r>
  <r>
    <x v="4"/>
  </r>
  <r>
    <x v="2"/>
  </r>
  <r>
    <x v="4"/>
  </r>
  <r>
    <x v="4"/>
  </r>
  <r>
    <x v="4"/>
  </r>
  <r>
    <x v="3"/>
  </r>
  <r>
    <x v="3"/>
  </r>
  <r>
    <x v="2"/>
  </r>
  <r>
    <x v="2"/>
  </r>
  <r>
    <x v="3"/>
  </r>
  <r>
    <x v="1"/>
  </r>
  <r>
    <x v="1"/>
  </r>
  <r>
    <x v="0"/>
  </r>
  <r>
    <x v="0"/>
  </r>
  <r>
    <x v="0"/>
  </r>
  <r>
    <x v="1"/>
  </r>
  <r>
    <x v="1"/>
  </r>
  <r>
    <x v="0"/>
  </r>
  <r>
    <x v="4"/>
  </r>
  <r>
    <x v="0"/>
  </r>
  <r>
    <x v="0"/>
  </r>
  <r>
    <x v="0"/>
  </r>
  <r>
    <x v="0"/>
  </r>
  <r>
    <x v="1"/>
  </r>
  <r>
    <x v="0"/>
  </r>
  <r>
    <x v="1"/>
  </r>
  <r>
    <x v="2"/>
  </r>
  <r>
    <x v="3"/>
  </r>
  <r>
    <x v="3"/>
  </r>
  <r>
    <x v="3"/>
  </r>
  <r>
    <x v="4"/>
  </r>
  <r>
    <x v="4"/>
  </r>
  <r>
    <x v="4"/>
  </r>
  <r>
    <x v="2"/>
  </r>
  <r>
    <x v="2"/>
  </r>
  <r>
    <x v="2"/>
  </r>
  <r>
    <x v="1"/>
  </r>
  <r>
    <x v="1"/>
  </r>
  <r>
    <x v="2"/>
  </r>
  <r>
    <x v="1"/>
  </r>
  <r>
    <x v="2"/>
  </r>
  <r>
    <x v="3"/>
  </r>
  <r>
    <x v="4"/>
  </r>
  <r>
    <x v="4"/>
  </r>
  <r>
    <x v="3"/>
  </r>
  <r>
    <x v="3"/>
  </r>
  <r>
    <x v="3"/>
  </r>
  <r>
    <x v="0"/>
  </r>
  <r>
    <x v="0"/>
  </r>
  <r>
    <x v="3"/>
  </r>
  <r>
    <x v="2"/>
  </r>
  <r>
    <x v="3"/>
  </r>
  <r>
    <x v="2"/>
  </r>
  <r>
    <x v="0"/>
  </r>
  <r>
    <x v="1"/>
  </r>
  <r>
    <x v="1"/>
  </r>
  <r>
    <x v="4"/>
  </r>
  <r>
    <x v="4"/>
  </r>
  <r>
    <x v="4"/>
  </r>
  <r>
    <x v="2"/>
  </r>
  <r>
    <x v="1"/>
  </r>
  <r>
    <x v="0"/>
  </r>
  <r>
    <x v="1"/>
  </r>
  <r>
    <x v="1"/>
  </r>
  <r>
    <x v="1"/>
  </r>
  <r>
    <x v="2"/>
  </r>
  <r>
    <x v="2"/>
  </r>
  <r>
    <x v="0"/>
  </r>
  <r>
    <x v="0"/>
  </r>
  <r>
    <x v="3"/>
  </r>
  <r>
    <x v="3"/>
  </r>
  <r>
    <x v="4"/>
  </r>
  <r>
    <x v="3"/>
  </r>
  <r>
    <x v="2"/>
  </r>
  <r>
    <x v="4"/>
  </r>
  <r>
    <x v="4"/>
  </r>
  <r>
    <x v="3"/>
  </r>
  <r>
    <x v="1"/>
  </r>
  <r>
    <x v="1"/>
  </r>
  <r>
    <x v="1"/>
  </r>
  <r>
    <x v="2"/>
  </r>
  <r>
    <x v="8"/>
  </r>
  <r>
    <x v="5"/>
  </r>
  <r>
    <x v="6"/>
  </r>
  <r>
    <x v="6"/>
  </r>
  <r>
    <x v="6"/>
  </r>
  <r>
    <x v="2"/>
  </r>
  <r>
    <x v="2"/>
  </r>
  <r>
    <x v="8"/>
  </r>
  <r>
    <x v="8"/>
  </r>
  <r>
    <x v="0"/>
  </r>
  <r>
    <x v="0"/>
  </r>
  <r>
    <x v="7"/>
  </r>
  <r>
    <x v="7"/>
  </r>
  <r>
    <x v="7"/>
  </r>
  <r>
    <x v="3"/>
  </r>
  <r>
    <x v="3"/>
  </r>
  <r>
    <x v="4"/>
  </r>
  <r>
    <x v="4"/>
  </r>
  <r>
    <x v="4"/>
  </r>
  <r>
    <x v="5"/>
  </r>
  <r>
    <x v="5"/>
  </r>
  <r>
    <x v="0"/>
  </r>
  <r>
    <x v="5"/>
  </r>
  <r>
    <x v="3"/>
  </r>
  <r>
    <x v="1"/>
  </r>
  <r>
    <x v="8"/>
  </r>
  <r>
    <x v="8"/>
  </r>
  <r>
    <x v="1"/>
  </r>
  <r>
    <x v="1"/>
  </r>
  <r>
    <x v="2"/>
  </r>
  <r>
    <x v="2"/>
  </r>
  <r>
    <x v="2"/>
  </r>
  <r>
    <x v="4"/>
  </r>
  <r>
    <x v="4"/>
  </r>
  <r>
    <x v="4"/>
  </r>
  <r>
    <x v="3"/>
  </r>
  <r>
    <x v="3"/>
  </r>
  <r>
    <x v="5"/>
  </r>
  <r>
    <x v="8"/>
  </r>
  <r>
    <x v="6"/>
  </r>
  <r>
    <x v="5"/>
  </r>
  <r>
    <x v="6"/>
  </r>
  <r>
    <x v="6"/>
  </r>
  <r>
    <x v="0"/>
  </r>
  <r>
    <x v="0"/>
  </r>
  <r>
    <x v="0"/>
  </r>
  <r>
    <x v="7"/>
  </r>
  <r>
    <x v="7"/>
  </r>
  <r>
    <x v="7"/>
  </r>
  <r>
    <x v="0"/>
  </r>
  <r>
    <x v="0"/>
  </r>
  <r>
    <x v="1"/>
  </r>
  <r>
    <x v="1"/>
  </r>
  <r>
    <x v="1"/>
  </r>
  <r>
    <x v="2"/>
  </r>
  <r>
    <x v="4"/>
  </r>
  <r>
    <x v="0"/>
  </r>
  <r>
    <x v="2"/>
  </r>
  <r>
    <x v="3"/>
  </r>
  <r>
    <x v="3"/>
  </r>
  <r>
    <x v="3"/>
  </r>
  <r>
    <x v="4"/>
  </r>
  <r>
    <x v="4"/>
  </r>
  <r>
    <x v="2"/>
  </r>
  <r>
    <x v="2"/>
  </r>
  <r>
    <x v="1"/>
  </r>
  <r>
    <x v="1"/>
  </r>
  <r>
    <x v="1"/>
  </r>
  <r>
    <x v="4"/>
  </r>
  <r>
    <x v="3"/>
  </r>
  <r>
    <x v="4"/>
  </r>
  <r>
    <x v="0"/>
  </r>
  <r>
    <x v="0"/>
  </r>
  <r>
    <x v="0"/>
  </r>
  <r>
    <x v="3"/>
  </r>
  <r>
    <x v="4"/>
  </r>
  <r>
    <x v="4"/>
  </r>
  <r>
    <x v="3"/>
  </r>
  <r>
    <x v="4"/>
  </r>
  <r>
    <x v="0"/>
  </r>
  <r>
    <x v="0"/>
  </r>
  <r>
    <x v="0"/>
  </r>
  <r>
    <x v="2"/>
  </r>
  <r>
    <x v="4"/>
  </r>
  <r>
    <x v="4"/>
  </r>
  <r>
    <x v="4"/>
  </r>
  <r>
    <x v="3"/>
  </r>
  <r>
    <x v="3"/>
  </r>
  <r>
    <x v="1"/>
  </r>
  <r>
    <x v="4"/>
  </r>
  <r>
    <x v="2"/>
  </r>
  <r>
    <x v="2"/>
  </r>
  <r>
    <x v="2"/>
  </r>
  <r>
    <x v="1"/>
  </r>
  <r>
    <x v="1"/>
  </r>
  <r>
    <x v="1"/>
  </r>
  <r>
    <x v="0"/>
  </r>
  <r>
    <x v="0"/>
  </r>
  <r>
    <x v="0"/>
  </r>
  <r>
    <x v="3"/>
  </r>
  <r>
    <x v="1"/>
  </r>
  <r>
    <x v="2"/>
  </r>
  <r>
    <x v="1"/>
  </r>
  <r>
    <x v="2"/>
  </r>
  <r>
    <x v="2"/>
  </r>
  <r>
    <x v="2"/>
  </r>
  <r>
    <x v="3"/>
  </r>
  <r>
    <x v="3"/>
  </r>
  <r>
    <x v="3"/>
  </r>
  <r>
    <x v="1"/>
  </r>
  <r>
    <x v="1"/>
  </r>
  <r>
    <x v="1"/>
  </r>
  <r>
    <x v="2"/>
  </r>
  <r>
    <x v="2"/>
  </r>
  <r>
    <x v="4"/>
  </r>
  <r>
    <x v="3"/>
  </r>
  <r>
    <x v="3"/>
  </r>
  <r>
    <x v="0"/>
  </r>
  <r>
    <x v="4"/>
  </r>
  <r>
    <x v="4"/>
  </r>
  <r>
    <x v="2"/>
  </r>
  <r>
    <x v="0"/>
  </r>
  <r>
    <x v="3"/>
  </r>
  <r>
    <x v="0"/>
  </r>
  <r>
    <x v="4"/>
  </r>
  <r>
    <x v="4"/>
  </r>
  <r>
    <x v="4"/>
  </r>
  <r>
    <x v="3"/>
  </r>
  <r>
    <x v="3"/>
  </r>
  <r>
    <x v="0"/>
  </r>
  <r>
    <x v="0"/>
  </r>
  <r>
    <x v="2"/>
  </r>
  <r>
    <x v="1"/>
  </r>
  <r>
    <x v="0"/>
  </r>
  <r>
    <x v="1"/>
  </r>
  <r>
    <x v="3"/>
  </r>
  <r>
    <x v="2"/>
  </r>
  <r>
    <x v="1"/>
  </r>
  <r>
    <x v="2"/>
  </r>
  <r>
    <x v="0"/>
  </r>
  <r>
    <x v="0"/>
  </r>
  <r>
    <x v="1"/>
  </r>
  <r>
    <x v="1"/>
  </r>
  <r>
    <x v="2"/>
  </r>
  <r>
    <x v="2"/>
  </r>
  <r>
    <x v="1"/>
  </r>
  <r>
    <x v="4"/>
  </r>
  <r>
    <x v="2"/>
  </r>
  <r>
    <x v="0"/>
  </r>
  <r>
    <x v="3"/>
  </r>
  <r>
    <x v="3"/>
  </r>
  <r>
    <x v="4"/>
  </r>
  <r>
    <x v="4"/>
  </r>
  <r>
    <x v="3"/>
  </r>
  <r>
    <x v="4"/>
  </r>
  <r>
    <x v="4"/>
  </r>
  <r>
    <x v="3"/>
  </r>
  <r>
    <x v="2"/>
  </r>
  <r>
    <x v="2"/>
  </r>
  <r>
    <x v="0"/>
  </r>
  <r>
    <x v="0"/>
  </r>
  <r>
    <x v="0"/>
  </r>
  <r>
    <x v="1"/>
  </r>
  <r>
    <x v="1"/>
  </r>
  <r>
    <x v="1"/>
  </r>
  <r>
    <x v="2"/>
  </r>
  <r>
    <x v="4"/>
  </r>
  <r>
    <x v="3"/>
  </r>
  <r>
    <x v="3"/>
  </r>
  <r>
    <x v="1"/>
  </r>
  <r>
    <x v="2"/>
  </r>
  <r>
    <x v="2"/>
  </r>
  <r>
    <x v="3"/>
  </r>
  <r>
    <x v="0"/>
  </r>
  <r>
    <x v="0"/>
  </r>
  <r>
    <x v="2"/>
  </r>
  <r>
    <x v="1"/>
  </r>
  <r>
    <x v="1"/>
  </r>
  <r>
    <x v="3"/>
  </r>
  <r>
    <x v="3"/>
  </r>
  <r>
    <x v="4"/>
  </r>
  <r>
    <x v="4"/>
  </r>
  <r>
    <x v="4"/>
  </r>
  <r>
    <x v="0"/>
  </r>
  <r>
    <x v="2"/>
  </r>
  <r>
    <x v="4"/>
  </r>
  <r>
    <x v="4"/>
  </r>
  <r>
    <x v="3"/>
  </r>
  <r>
    <x v="3"/>
  </r>
  <r>
    <x v="2"/>
  </r>
  <r>
    <x v="2"/>
  </r>
  <r>
    <x v="1"/>
  </r>
  <r>
    <x v="0"/>
  </r>
  <r>
    <x v="1"/>
  </r>
  <r>
    <x v="0"/>
  </r>
  <r>
    <x v="0"/>
  </r>
  <r>
    <x v="3"/>
  </r>
  <r>
    <x v="1"/>
  </r>
  <r>
    <x v="4"/>
  </r>
  <r>
    <x v="4"/>
  </r>
  <r>
    <x v="4"/>
  </r>
  <r>
    <x v="4"/>
  </r>
  <r>
    <x v="1"/>
  </r>
  <r>
    <x v="0"/>
  </r>
  <r>
    <x v="3"/>
  </r>
  <r>
    <x v="2"/>
  </r>
  <r>
    <x v="1"/>
  </r>
  <r>
    <x v="2"/>
  </r>
  <r>
    <x v="2"/>
  </r>
  <r>
    <x v="3"/>
  </r>
  <r>
    <x v="0"/>
  </r>
  <r>
    <x v="1"/>
  </r>
  <r>
    <x v="0"/>
  </r>
  <r>
    <x v="0"/>
  </r>
  <r>
    <x v="1"/>
  </r>
  <r>
    <x v="2"/>
  </r>
  <r>
    <x v="2"/>
  </r>
  <r>
    <x v="2"/>
  </r>
  <r>
    <x v="3"/>
  </r>
  <r>
    <x v="3"/>
  </r>
  <r>
    <x v="4"/>
  </r>
  <r>
    <x v="4"/>
  </r>
  <r>
    <x v="4"/>
  </r>
  <r>
    <x v="7"/>
  </r>
  <r>
    <x v="7"/>
  </r>
  <r>
    <x v="5"/>
  </r>
  <r>
    <x v="5"/>
  </r>
  <r>
    <x v="5"/>
  </r>
  <r>
    <x v="1"/>
  </r>
  <r>
    <x v="1"/>
  </r>
  <r>
    <x v="3"/>
  </r>
  <r>
    <x v="8"/>
  </r>
  <r>
    <x v="8"/>
  </r>
  <r>
    <x v="6"/>
  </r>
  <r>
    <x v="6"/>
  </r>
  <r>
    <x v="6"/>
  </r>
  <r>
    <x v="0"/>
  </r>
  <r>
    <x v="0"/>
  </r>
  <r>
    <x v="7"/>
  </r>
  <r>
    <x v="8"/>
  </r>
  <r>
    <x v="4"/>
  </r>
  <r>
    <x v="3"/>
  </r>
  <r>
    <x v="10"/>
  </r>
  <r>
    <x v="10"/>
  </r>
  <r>
    <x v="10"/>
  </r>
  <r>
    <x v="0"/>
  </r>
  <r>
    <x v="1"/>
  </r>
  <r>
    <x v="1"/>
  </r>
  <r>
    <x v="4"/>
  </r>
  <r>
    <x v="1"/>
  </r>
  <r>
    <x v="2"/>
  </r>
  <r>
    <x v="2"/>
  </r>
  <r>
    <x v="2"/>
  </r>
  <r>
    <x v="0"/>
  </r>
  <r>
    <x v="3"/>
  </r>
  <r>
    <x v="3"/>
  </r>
  <r>
    <x v="0"/>
  </r>
  <r>
    <x v="4"/>
  </r>
  <r>
    <x v="3"/>
  </r>
  <r>
    <x v="4"/>
  </r>
  <r>
    <x v="3"/>
  </r>
  <r>
    <x v="3"/>
  </r>
  <r>
    <x v="2"/>
  </r>
  <r>
    <x v="0"/>
  </r>
  <r>
    <x v="2"/>
  </r>
  <r>
    <x v="2"/>
  </r>
  <r>
    <x v="4"/>
  </r>
  <r>
    <x v="4"/>
  </r>
  <r>
    <x v="0"/>
  </r>
  <r>
    <x v="0"/>
  </r>
  <r>
    <x v="1"/>
  </r>
  <r>
    <x v="1"/>
  </r>
  <r>
    <x v="1"/>
  </r>
  <r>
    <x v="2"/>
  </r>
  <r>
    <x v="10"/>
  </r>
  <r>
    <x v="4"/>
  </r>
  <r>
    <x v="4"/>
  </r>
  <r>
    <x v="4"/>
  </r>
  <r>
    <x v="3"/>
  </r>
  <r>
    <x v="3"/>
  </r>
  <r>
    <x v="3"/>
  </r>
  <r>
    <x v="2"/>
  </r>
  <r>
    <x v="10"/>
  </r>
  <r>
    <x v="10"/>
  </r>
  <r>
    <x v="1"/>
  </r>
  <r>
    <x v="1"/>
  </r>
  <r>
    <x v="2"/>
  </r>
  <r>
    <x v="0"/>
  </r>
  <r>
    <x v="0"/>
  </r>
  <r>
    <x v="0"/>
  </r>
  <r>
    <x v="1"/>
  </r>
  <r>
    <x v="4"/>
  </r>
  <r>
    <x v="4"/>
  </r>
  <r>
    <x v="4"/>
  </r>
  <r>
    <x v="3"/>
  </r>
  <r>
    <x v="0"/>
  </r>
  <r>
    <x v="2"/>
  </r>
  <r>
    <x v="2"/>
  </r>
  <r>
    <x v="1"/>
  </r>
  <r>
    <x v="1"/>
  </r>
  <r>
    <x v="1"/>
  </r>
  <r>
    <x v="0"/>
  </r>
  <r>
    <x v="0"/>
  </r>
  <r>
    <x v="3"/>
  </r>
  <r>
    <x v="3"/>
  </r>
  <r>
    <x v="2"/>
  </r>
  <r>
    <x v="1"/>
  </r>
  <r>
    <x v="3"/>
  </r>
  <r>
    <x v="3"/>
  </r>
  <r>
    <x v="3"/>
  </r>
  <r>
    <x v="2"/>
  </r>
  <r>
    <x v="4"/>
  </r>
  <r>
    <x v="1"/>
  </r>
  <r>
    <x v="1"/>
  </r>
  <r>
    <x v="2"/>
  </r>
  <r>
    <x v="2"/>
  </r>
  <r>
    <x v="0"/>
  </r>
  <r>
    <x v="0"/>
  </r>
  <r>
    <x v="4"/>
  </r>
  <r>
    <x v="4"/>
  </r>
  <r>
    <x v="0"/>
  </r>
  <r>
    <x v="6"/>
  </r>
  <r>
    <x v="8"/>
  </r>
  <r>
    <x v="8"/>
  </r>
  <r>
    <x v="1"/>
  </r>
  <r>
    <x v="8"/>
  </r>
  <r>
    <x v="2"/>
  </r>
  <r>
    <x v="1"/>
  </r>
  <r>
    <x v="6"/>
  </r>
  <r>
    <x v="0"/>
  </r>
  <r>
    <x v="0"/>
  </r>
  <r>
    <x v="0"/>
  </r>
  <r>
    <x v="6"/>
  </r>
  <r>
    <x v="1"/>
  </r>
  <r>
    <x v="4"/>
  </r>
  <r>
    <x v="2"/>
  </r>
  <r>
    <x v="2"/>
  </r>
  <r>
    <x v="3"/>
  </r>
  <r>
    <x v="3"/>
  </r>
  <r>
    <x v="3"/>
  </r>
  <r>
    <x v="4"/>
  </r>
  <r>
    <x v="7"/>
  </r>
  <r>
    <x v="4"/>
  </r>
  <r>
    <x v="7"/>
  </r>
  <r>
    <x v="5"/>
  </r>
  <r>
    <x v="5"/>
  </r>
  <r>
    <x v="5"/>
  </r>
  <r>
    <x v="7"/>
  </r>
  <r>
    <x v="3"/>
  </r>
  <r>
    <x v="4"/>
  </r>
  <r>
    <x v="3"/>
  </r>
  <r>
    <x v="0"/>
  </r>
  <r>
    <x v="2"/>
  </r>
  <r>
    <x v="2"/>
  </r>
  <r>
    <x v="2"/>
  </r>
  <r>
    <x v="0"/>
  </r>
  <r>
    <x v="4"/>
  </r>
  <r>
    <x v="0"/>
  </r>
  <r>
    <x v="1"/>
  </r>
  <r>
    <x v="1"/>
  </r>
  <r>
    <x v="1"/>
  </r>
  <r>
    <x v="4"/>
  </r>
  <r>
    <x v="3"/>
  </r>
  <r>
    <x v="3"/>
  </r>
  <r>
    <x v="2"/>
  </r>
  <r>
    <x v="2"/>
  </r>
  <r>
    <x v="2"/>
  </r>
  <r>
    <x v="4"/>
  </r>
  <r>
    <x v="1"/>
  </r>
  <r>
    <x v="1"/>
  </r>
  <r>
    <x v="1"/>
  </r>
  <r>
    <x v="0"/>
  </r>
  <r>
    <x v="0"/>
  </r>
  <r>
    <x v="3"/>
  </r>
  <r>
    <x v="0"/>
  </r>
  <r>
    <x v="4"/>
  </r>
  <r>
    <x v="4"/>
  </r>
  <r>
    <x v="3"/>
  </r>
  <r>
    <x v="5"/>
  </r>
  <r>
    <x v="4"/>
  </r>
  <r>
    <x v="4"/>
  </r>
  <r>
    <x v="4"/>
  </r>
  <r>
    <x v="5"/>
  </r>
  <r>
    <x v="5"/>
  </r>
  <r>
    <x v="7"/>
  </r>
  <r>
    <x v="0"/>
  </r>
  <r>
    <x v="7"/>
  </r>
  <r>
    <x v="3"/>
  </r>
  <r>
    <x v="3"/>
  </r>
  <r>
    <x v="3"/>
  </r>
  <r>
    <x v="2"/>
  </r>
  <r>
    <x v="2"/>
  </r>
  <r>
    <x v="2"/>
  </r>
  <r>
    <x v="1"/>
  </r>
  <r>
    <x v="1"/>
  </r>
  <r>
    <x v="1"/>
  </r>
  <r>
    <x v="0"/>
  </r>
  <r>
    <x v="7"/>
  </r>
  <r>
    <x v="8"/>
  </r>
  <r>
    <x v="8"/>
  </r>
  <r>
    <x v="0"/>
  </r>
  <r>
    <x v="8"/>
  </r>
  <r>
    <x v="6"/>
  </r>
  <r>
    <x v="6"/>
  </r>
  <r>
    <x v="6"/>
  </r>
  <r>
    <x v="5"/>
  </r>
  <r>
    <x v="2"/>
  </r>
  <r>
    <x v="2"/>
  </r>
  <r>
    <x v="2"/>
  </r>
  <r>
    <x v="3"/>
  </r>
  <r>
    <x v="3"/>
  </r>
  <r>
    <x v="3"/>
  </r>
  <r>
    <x v="4"/>
  </r>
  <r>
    <x v="4"/>
  </r>
  <r>
    <x v="4"/>
  </r>
  <r>
    <x v="0"/>
  </r>
  <r>
    <x v="0"/>
  </r>
  <r>
    <x v="6"/>
  </r>
  <r>
    <x v="8"/>
  </r>
  <r>
    <x v="6"/>
  </r>
  <r>
    <x v="6"/>
  </r>
  <r>
    <x v="8"/>
  </r>
  <r>
    <x v="1"/>
  </r>
  <r>
    <x v="5"/>
  </r>
  <r>
    <x v="1"/>
  </r>
  <r>
    <x v="5"/>
  </r>
  <r>
    <x v="5"/>
  </r>
  <r>
    <x v="7"/>
  </r>
  <r>
    <x v="7"/>
  </r>
  <r>
    <x v="7"/>
  </r>
  <r>
    <x v="0"/>
  </r>
  <r>
    <x v="5"/>
  </r>
  <r>
    <x v="2"/>
  </r>
  <r>
    <x v="1"/>
  </r>
  <r>
    <x v="2"/>
  </r>
  <r>
    <x v="5"/>
  </r>
  <r>
    <x v="7"/>
  </r>
  <r>
    <x v="7"/>
  </r>
  <r>
    <x v="7"/>
  </r>
  <r>
    <x v="0"/>
  </r>
  <r>
    <x v="0"/>
  </r>
  <r>
    <x v="0"/>
  </r>
  <r>
    <x v="8"/>
  </r>
  <r>
    <x v="6"/>
  </r>
  <r>
    <x v="6"/>
  </r>
  <r>
    <x v="6"/>
  </r>
  <r>
    <x v="8"/>
  </r>
  <r>
    <x v="2"/>
  </r>
  <r>
    <x v="8"/>
  </r>
  <r>
    <x v="4"/>
  </r>
  <r>
    <x v="3"/>
  </r>
  <r>
    <x v="1"/>
  </r>
  <r>
    <x v="1"/>
  </r>
  <r>
    <x v="4"/>
  </r>
  <r>
    <x v="4"/>
  </r>
  <r>
    <x v="1"/>
  </r>
  <r>
    <x v="8"/>
  </r>
  <r>
    <x v="3"/>
  </r>
  <r>
    <x v="3"/>
  </r>
  <r>
    <x v="1"/>
  </r>
  <r>
    <x v="0"/>
  </r>
  <r>
    <x v="0"/>
  </r>
  <r>
    <x v="3"/>
  </r>
  <r>
    <x v="2"/>
  </r>
  <r>
    <x v="2"/>
  </r>
  <r>
    <x v="2"/>
  </r>
  <r>
    <x v="3"/>
  </r>
  <r>
    <x v="4"/>
  </r>
  <r>
    <x v="4"/>
  </r>
  <r>
    <x v="4"/>
  </r>
  <r>
    <x v="3"/>
  </r>
  <r>
    <x v="1"/>
  </r>
  <r>
    <x v="1"/>
  </r>
  <r>
    <x v="4"/>
  </r>
  <r>
    <x v="4"/>
  </r>
  <r>
    <x v="4"/>
  </r>
  <r>
    <x v="4"/>
  </r>
  <r>
    <x v="3"/>
  </r>
  <r>
    <x v="3"/>
  </r>
  <r>
    <x v="0"/>
  </r>
  <r>
    <x v="3"/>
  </r>
  <r>
    <x v="2"/>
  </r>
  <r>
    <x v="2"/>
  </r>
  <r>
    <x v="1"/>
  </r>
  <r>
    <x v="1"/>
  </r>
  <r>
    <x v="1"/>
  </r>
  <r>
    <x v="0"/>
  </r>
  <r>
    <x v="2"/>
  </r>
  <r>
    <x v="4"/>
  </r>
  <r>
    <x v="0"/>
  </r>
  <r>
    <x v="3"/>
  </r>
  <r>
    <x v="0"/>
  </r>
  <r>
    <x v="0"/>
  </r>
  <r>
    <x v="1"/>
  </r>
  <r>
    <x v="1"/>
  </r>
  <r>
    <x v="1"/>
  </r>
  <r>
    <x v="2"/>
  </r>
  <r>
    <x v="2"/>
  </r>
  <r>
    <x v="2"/>
  </r>
  <r>
    <x v="3"/>
  </r>
  <r>
    <x v="4"/>
  </r>
  <r>
    <x v="0"/>
  </r>
  <r>
    <x v="3"/>
  </r>
  <r>
    <x v="4"/>
  </r>
  <r>
    <x v="4"/>
  </r>
  <r>
    <x v="3"/>
  </r>
  <r>
    <x v="0"/>
  </r>
  <r>
    <x v="0"/>
  </r>
  <r>
    <x v="1"/>
  </r>
  <r>
    <x v="1"/>
  </r>
  <r>
    <x v="1"/>
  </r>
  <r>
    <x v="2"/>
  </r>
  <r>
    <x v="2"/>
  </r>
  <r>
    <x v="2"/>
  </r>
  <r>
    <x v="3"/>
  </r>
  <r>
    <x v="3"/>
  </r>
  <r>
    <x v="0"/>
  </r>
  <r>
    <x v="4"/>
  </r>
  <r>
    <x v="0"/>
  </r>
  <r>
    <x v="2"/>
  </r>
  <r>
    <x v="1"/>
  </r>
  <r>
    <x v="1"/>
  </r>
  <r>
    <x v="1"/>
  </r>
  <r>
    <x v="2"/>
  </r>
  <r>
    <x v="2"/>
  </r>
  <r>
    <x v="3"/>
  </r>
  <r>
    <x v="0"/>
  </r>
  <r>
    <x v="3"/>
  </r>
  <r>
    <x v="0"/>
  </r>
  <r>
    <x v="4"/>
  </r>
  <r>
    <x v="4"/>
  </r>
  <r>
    <x v="4"/>
  </r>
  <r>
    <x v="3"/>
  </r>
  <r>
    <x v="8"/>
  </r>
  <r>
    <x v="1"/>
  </r>
  <r>
    <x v="1"/>
  </r>
  <r>
    <x v="1"/>
  </r>
  <r>
    <x v="8"/>
  </r>
  <r>
    <x v="4"/>
  </r>
  <r>
    <x v="8"/>
  </r>
  <r>
    <x v="6"/>
  </r>
  <r>
    <x v="4"/>
  </r>
  <r>
    <x v="4"/>
  </r>
  <r>
    <x v="3"/>
  </r>
  <r>
    <x v="3"/>
  </r>
  <r>
    <x v="2"/>
  </r>
  <r>
    <x v="5"/>
  </r>
  <r>
    <x v="5"/>
  </r>
  <r>
    <x v="5"/>
  </r>
  <r>
    <x v="7"/>
  </r>
  <r>
    <x v="7"/>
  </r>
  <r>
    <x v="7"/>
  </r>
  <r>
    <x v="0"/>
  </r>
  <r>
    <x v="0"/>
  </r>
  <r>
    <x v="0"/>
  </r>
  <r>
    <x v="6"/>
  </r>
  <r>
    <x v="6"/>
  </r>
  <r>
    <x v="3"/>
  </r>
  <r>
    <x v="2"/>
  </r>
  <r>
    <x v="2"/>
  </r>
  <r>
    <x v="4"/>
  </r>
  <r>
    <x v="4"/>
  </r>
  <r>
    <x v="3"/>
  </r>
  <r>
    <x v="3"/>
  </r>
  <r>
    <x v="3"/>
  </r>
  <r>
    <x v="2"/>
  </r>
  <r>
    <x v="2"/>
  </r>
  <r>
    <x v="2"/>
  </r>
  <r>
    <x v="1"/>
  </r>
  <r>
    <x v="1"/>
  </r>
  <r>
    <x v="1"/>
  </r>
  <r>
    <x v="4"/>
  </r>
  <r>
    <x v="0"/>
  </r>
  <r>
    <x v="0"/>
  </r>
  <r>
    <x v="0"/>
  </r>
  <r>
    <x v="0"/>
  </r>
  <r>
    <x v="1"/>
  </r>
  <r>
    <x v="1"/>
  </r>
  <r>
    <x v="1"/>
  </r>
  <r>
    <x v="2"/>
  </r>
  <r>
    <x v="2"/>
  </r>
  <r>
    <x v="2"/>
  </r>
  <r>
    <x v="3"/>
  </r>
  <r>
    <x v="3"/>
  </r>
  <r>
    <x v="4"/>
  </r>
  <r>
    <x v="4"/>
  </r>
  <r>
    <x v="4"/>
  </r>
  <r>
    <x v="3"/>
  </r>
  <r>
    <x v="0"/>
  </r>
  <r>
    <x v="0"/>
  </r>
  <r>
    <x v="1"/>
  </r>
  <r>
    <x v="4"/>
  </r>
  <r>
    <x v="3"/>
  </r>
  <r>
    <x v="3"/>
  </r>
  <r>
    <x v="1"/>
  </r>
  <r>
    <x v="0"/>
  </r>
  <r>
    <x v="2"/>
  </r>
  <r>
    <x v="2"/>
  </r>
  <r>
    <x v="2"/>
  </r>
  <r>
    <x v="3"/>
  </r>
  <r>
    <x v="0"/>
  </r>
  <r>
    <x v="0"/>
  </r>
  <r>
    <x v="4"/>
  </r>
  <r>
    <x v="4"/>
  </r>
  <r>
    <x v="1"/>
  </r>
  <r>
    <x v="2"/>
  </r>
  <r>
    <x v="0"/>
  </r>
  <r>
    <x v="4"/>
  </r>
  <r>
    <x v="2"/>
  </r>
  <r>
    <x v="4"/>
  </r>
  <r>
    <x v="3"/>
  </r>
  <r>
    <x v="3"/>
  </r>
  <r>
    <x v="4"/>
  </r>
  <r>
    <x v="2"/>
  </r>
  <r>
    <x v="1"/>
  </r>
  <r>
    <x v="1"/>
  </r>
  <r>
    <x v="1"/>
  </r>
  <r>
    <x v="0"/>
  </r>
  <r>
    <x v="0"/>
  </r>
  <r>
    <x v="3"/>
  </r>
  <r>
    <x v="0"/>
  </r>
  <r>
    <x v="0"/>
  </r>
  <r>
    <x v="6"/>
  </r>
  <r>
    <x v="6"/>
  </r>
  <r>
    <x v="6"/>
  </r>
  <r>
    <x v="4"/>
  </r>
  <r>
    <x v="4"/>
  </r>
  <r>
    <x v="4"/>
  </r>
  <r>
    <x v="3"/>
  </r>
  <r>
    <x v="3"/>
  </r>
  <r>
    <x v="0"/>
  </r>
  <r>
    <x v="5"/>
  </r>
  <r>
    <x v="8"/>
  </r>
  <r>
    <x v="8"/>
  </r>
  <r>
    <x v="8"/>
  </r>
  <r>
    <x v="1"/>
  </r>
  <r>
    <x v="1"/>
  </r>
  <r>
    <x v="5"/>
  </r>
  <r>
    <x v="3"/>
  </r>
  <r>
    <x v="5"/>
  </r>
  <r>
    <x v="7"/>
  </r>
  <r>
    <x v="1"/>
  </r>
  <r>
    <x v="2"/>
  </r>
  <r>
    <x v="2"/>
  </r>
  <r>
    <x v="2"/>
  </r>
  <r>
    <x v="7"/>
  </r>
  <r>
    <x v="7"/>
  </r>
  <r>
    <x v="0"/>
  </r>
  <r>
    <x v="1"/>
  </r>
  <r>
    <x v="0"/>
  </r>
  <r>
    <x v="0"/>
  </r>
  <r>
    <x v="1"/>
  </r>
  <r>
    <x v="2"/>
  </r>
  <r>
    <x v="2"/>
  </r>
  <r>
    <x v="2"/>
  </r>
  <r>
    <x v="3"/>
  </r>
  <r>
    <x v="3"/>
  </r>
  <r>
    <x v="4"/>
  </r>
  <r>
    <x v="4"/>
  </r>
  <r>
    <x v="4"/>
  </r>
  <r>
    <x v="3"/>
  </r>
  <r>
    <x v="1"/>
  </r>
  <r>
    <x v="2"/>
  </r>
  <r>
    <x v="4"/>
  </r>
  <r>
    <x v="4"/>
  </r>
  <r>
    <x v="4"/>
  </r>
  <r>
    <x v="3"/>
  </r>
  <r>
    <x v="2"/>
  </r>
  <r>
    <x v="3"/>
  </r>
  <r>
    <x v="1"/>
  </r>
  <r>
    <x v="1"/>
  </r>
  <r>
    <x v="1"/>
  </r>
  <r>
    <x v="0"/>
  </r>
  <r>
    <x v="0"/>
  </r>
  <r>
    <x v="0"/>
  </r>
  <r>
    <x v="2"/>
  </r>
  <r>
    <x v="3"/>
  </r>
  <r>
    <x v="5"/>
  </r>
  <r>
    <x v="5"/>
  </r>
  <r>
    <x v="3"/>
  </r>
  <r>
    <x v="7"/>
  </r>
  <r>
    <x v="3"/>
  </r>
  <r>
    <x v="3"/>
  </r>
  <r>
    <x v="4"/>
  </r>
  <r>
    <x v="4"/>
  </r>
  <r>
    <x v="4"/>
  </r>
  <r>
    <x v="2"/>
  </r>
  <r>
    <x v="1"/>
  </r>
  <r>
    <x v="1"/>
  </r>
  <r>
    <x v="1"/>
  </r>
  <r>
    <x v="5"/>
  </r>
  <r>
    <x v="8"/>
  </r>
  <r>
    <x v="8"/>
  </r>
  <r>
    <x v="2"/>
  </r>
  <r>
    <x v="6"/>
  </r>
  <r>
    <x v="6"/>
  </r>
  <r>
    <x v="0"/>
  </r>
  <r>
    <x v="0"/>
  </r>
  <r>
    <x v="0"/>
  </r>
  <r>
    <x v="7"/>
  </r>
  <r>
    <x v="7"/>
  </r>
  <r>
    <x v="8"/>
  </r>
  <r>
    <x v="6"/>
  </r>
  <r>
    <x v="2"/>
  </r>
  <r>
    <x v="0"/>
  </r>
  <r>
    <x v="0"/>
  </r>
  <r>
    <x v="0"/>
  </r>
  <r>
    <x v="1"/>
  </r>
  <r>
    <x v="1"/>
  </r>
  <r>
    <x v="2"/>
  </r>
  <r>
    <x v="2"/>
  </r>
  <r>
    <x v="2"/>
  </r>
  <r>
    <x v="1"/>
  </r>
  <r>
    <x v="3"/>
  </r>
  <r>
    <x v="3"/>
  </r>
  <r>
    <x v="4"/>
  </r>
  <r>
    <x v="4"/>
  </r>
  <r>
    <x v="4"/>
  </r>
  <r>
    <x v="3"/>
  </r>
  <r>
    <x v="0"/>
  </r>
  <r>
    <x v="3"/>
  </r>
  <r>
    <x v="0"/>
  </r>
  <r>
    <x v="2"/>
  </r>
  <r>
    <x v="2"/>
  </r>
  <r>
    <x v="1"/>
  </r>
  <r>
    <x v="1"/>
  </r>
  <r>
    <x v="1"/>
  </r>
  <r>
    <x v="3"/>
  </r>
  <r>
    <x v="0"/>
  </r>
  <r>
    <x v="2"/>
  </r>
  <r>
    <x v="3"/>
  </r>
  <r>
    <x v="4"/>
  </r>
  <r>
    <x v="4"/>
  </r>
  <r>
    <x v="4"/>
  </r>
  <r>
    <x v="0"/>
  </r>
  <r>
    <x v="4"/>
  </r>
  <r>
    <x v="4"/>
  </r>
  <r>
    <x v="4"/>
  </r>
  <r>
    <x v="3"/>
  </r>
  <r>
    <x v="1"/>
  </r>
  <r>
    <x v="3"/>
  </r>
  <r>
    <x v="2"/>
  </r>
  <r>
    <x v="2"/>
  </r>
  <r>
    <x v="1"/>
  </r>
  <r>
    <x v="1"/>
  </r>
  <r>
    <x v="0"/>
  </r>
  <r>
    <x v="0"/>
  </r>
  <r>
    <x v="3"/>
  </r>
  <r>
    <x v="2"/>
  </r>
  <r>
    <x v="3"/>
  </r>
  <r>
    <x v="4"/>
  </r>
  <r>
    <x v="0"/>
  </r>
  <r>
    <x v="0"/>
  </r>
  <r>
    <x v="0"/>
  </r>
  <r>
    <x v="1"/>
  </r>
  <r>
    <x v="1"/>
  </r>
  <r>
    <x v="2"/>
  </r>
  <r>
    <x v="1"/>
  </r>
  <r>
    <x v="2"/>
  </r>
  <r>
    <x v="3"/>
  </r>
  <r>
    <x v="3"/>
  </r>
  <r>
    <x v="4"/>
  </r>
  <r>
    <x v="4"/>
  </r>
  <r>
    <x v="2"/>
  </r>
  <r>
    <x v="3"/>
  </r>
  <r>
    <x v="4"/>
  </r>
  <r>
    <x v="4"/>
  </r>
  <r>
    <x v="3"/>
  </r>
  <r>
    <x v="3"/>
  </r>
  <r>
    <x v="2"/>
  </r>
  <r>
    <x v="4"/>
  </r>
  <r>
    <x v="2"/>
  </r>
  <r>
    <x v="1"/>
  </r>
  <r>
    <x v="1"/>
  </r>
  <r>
    <x v="1"/>
  </r>
  <r>
    <x v="0"/>
  </r>
  <r>
    <x v="0"/>
  </r>
  <r>
    <x v="0"/>
  </r>
  <r>
    <x v="2"/>
  </r>
  <r>
    <x v="3"/>
  </r>
  <r>
    <x v="4"/>
  </r>
  <r>
    <x v="4"/>
  </r>
  <r>
    <x v="4"/>
  </r>
  <r>
    <x v="2"/>
  </r>
  <r>
    <x v="2"/>
  </r>
  <r>
    <x v="2"/>
  </r>
  <r>
    <x v="1"/>
  </r>
  <r>
    <x v="1"/>
  </r>
  <r>
    <x v="3"/>
  </r>
  <r>
    <x v="1"/>
  </r>
  <r>
    <x v="0"/>
  </r>
  <r>
    <x v="0"/>
  </r>
  <r>
    <x v="0"/>
  </r>
  <r>
    <x v="3"/>
  </r>
  <r>
    <x v="0"/>
  </r>
  <r>
    <x v="7"/>
  </r>
  <r>
    <x v="7"/>
  </r>
  <r>
    <x v="5"/>
  </r>
  <r>
    <x v="5"/>
  </r>
  <r>
    <x v="7"/>
  </r>
  <r>
    <x v="0"/>
  </r>
  <r>
    <x v="5"/>
  </r>
  <r>
    <x v="0"/>
  </r>
  <r>
    <x v="3"/>
  </r>
  <r>
    <x v="6"/>
  </r>
  <r>
    <x v="4"/>
  </r>
  <r>
    <x v="4"/>
  </r>
  <r>
    <x v="4"/>
  </r>
  <r>
    <x v="3"/>
  </r>
  <r>
    <x v="6"/>
  </r>
  <r>
    <x v="3"/>
  </r>
  <r>
    <x v="2"/>
  </r>
  <r>
    <x v="2"/>
  </r>
  <r>
    <x v="1"/>
  </r>
  <r>
    <x v="1"/>
  </r>
  <r>
    <x v="1"/>
  </r>
  <r>
    <x v="8"/>
  </r>
  <r>
    <x v="8"/>
  </r>
  <r>
    <x v="8"/>
  </r>
  <r>
    <x v="6"/>
  </r>
  <r>
    <x v="2"/>
  </r>
  <r>
    <x v="1"/>
  </r>
  <r>
    <x v="1"/>
  </r>
  <r>
    <x v="1"/>
  </r>
  <r>
    <x v="2"/>
  </r>
  <r>
    <x v="0"/>
  </r>
  <r>
    <x v="0"/>
  </r>
  <r>
    <x v="0"/>
  </r>
  <r>
    <x v="2"/>
  </r>
  <r>
    <x v="4"/>
  </r>
  <r>
    <x v="3"/>
  </r>
  <r>
    <x v="3"/>
  </r>
  <r>
    <x v="3"/>
  </r>
  <r>
    <x v="4"/>
  </r>
  <r>
    <x v="4"/>
  </r>
  <r>
    <x v="2"/>
  </r>
  <r>
    <x v="2"/>
  </r>
  <r>
    <x v="2"/>
  </r>
  <r>
    <x v="2"/>
  </r>
  <r>
    <x v="3"/>
  </r>
  <r>
    <x v="3"/>
  </r>
  <r>
    <x v="3"/>
  </r>
  <r>
    <x v="4"/>
  </r>
  <r>
    <x v="4"/>
  </r>
  <r>
    <x v="1"/>
  </r>
  <r>
    <x v="1"/>
  </r>
  <r>
    <x v="1"/>
  </r>
  <r>
    <x v="0"/>
  </r>
  <r>
    <x v="0"/>
  </r>
  <r>
    <x v="0"/>
  </r>
  <r>
    <x v="4"/>
  </r>
  <r>
    <x v="4"/>
  </r>
  <r>
    <x v="3"/>
  </r>
  <r>
    <x v="3"/>
  </r>
  <r>
    <x v="3"/>
  </r>
  <r>
    <x v="2"/>
  </r>
  <r>
    <x v="4"/>
  </r>
  <r>
    <x v="0"/>
  </r>
  <r>
    <x v="4"/>
  </r>
  <r>
    <x v="0"/>
  </r>
  <r>
    <x v="2"/>
  </r>
  <r>
    <x v="2"/>
  </r>
  <r>
    <x v="1"/>
  </r>
  <r>
    <x v="1"/>
  </r>
  <r>
    <x v="1"/>
  </r>
  <r>
    <x v="0"/>
  </r>
  <r>
    <x v="3"/>
  </r>
  <r>
    <x v="3"/>
  </r>
  <r>
    <x v="3"/>
  </r>
  <r>
    <x v="2"/>
  </r>
  <r>
    <x v="2"/>
  </r>
  <r>
    <x v="2"/>
  </r>
  <r>
    <x v="1"/>
  </r>
  <r>
    <x v="0"/>
  </r>
  <r>
    <x v="0"/>
  </r>
  <r>
    <x v="0"/>
  </r>
  <r>
    <x v="4"/>
  </r>
  <r>
    <x v="4"/>
  </r>
  <r>
    <x v="4"/>
  </r>
  <r>
    <x v="10"/>
  </r>
  <r>
    <x v="10"/>
  </r>
  <r>
    <x v="10"/>
  </r>
  <r>
    <x v="1"/>
  </r>
  <r>
    <x v="1"/>
  </r>
  <r>
    <x v="0"/>
  </r>
  <r>
    <x v="4"/>
  </r>
  <r>
    <x v="4"/>
  </r>
  <r>
    <x v="3"/>
  </r>
  <r>
    <x v="3"/>
  </r>
  <r>
    <x v="3"/>
  </r>
  <r>
    <x v="2"/>
  </r>
  <r>
    <x v="2"/>
  </r>
  <r>
    <x v="1"/>
  </r>
  <r>
    <x v="1"/>
  </r>
  <r>
    <x v="1"/>
  </r>
  <r>
    <x v="0"/>
  </r>
  <r>
    <x v="0"/>
  </r>
  <r>
    <x v="4"/>
  </r>
  <r>
    <x v="2"/>
  </r>
  <r>
    <x v="0"/>
  </r>
  <r>
    <x v="4"/>
  </r>
  <r>
    <x v="2"/>
  </r>
  <r>
    <x v="1"/>
  </r>
  <r>
    <x v="1"/>
  </r>
  <r>
    <x v="1"/>
  </r>
  <r>
    <x v="0"/>
  </r>
  <r>
    <x v="0"/>
  </r>
  <r>
    <x v="0"/>
  </r>
  <r>
    <x v="4"/>
  </r>
  <r>
    <x v="4"/>
  </r>
  <r>
    <x v="3"/>
  </r>
  <r>
    <x v="3"/>
  </r>
  <r>
    <x v="3"/>
  </r>
  <r>
    <x v="2"/>
  </r>
  <r>
    <x v="2"/>
  </r>
  <r>
    <x v="2"/>
  </r>
  <r>
    <x v="1"/>
  </r>
  <r>
    <x v="1"/>
  </r>
  <r>
    <x v="0"/>
  </r>
  <r>
    <x v="0"/>
  </r>
  <r>
    <x v="2"/>
  </r>
  <r>
    <x v="2"/>
  </r>
  <r>
    <x v="1"/>
  </r>
  <r>
    <x v="3"/>
  </r>
  <r>
    <x v="3"/>
  </r>
  <r>
    <x v="4"/>
  </r>
  <r>
    <x v="4"/>
  </r>
  <r>
    <x v="4"/>
  </r>
  <r>
    <x v="3"/>
  </r>
  <r>
    <x v="10"/>
  </r>
  <r>
    <x v="10"/>
  </r>
  <r>
    <x v="10"/>
  </r>
  <r>
    <x v="0"/>
  </r>
  <r>
    <x v="0"/>
  </r>
  <r>
    <x v="1"/>
  </r>
  <r>
    <x v="1"/>
  </r>
  <r>
    <x v="1"/>
  </r>
  <r>
    <x v="2"/>
  </r>
  <r>
    <x v="0"/>
  </r>
  <r>
    <x v="2"/>
  </r>
  <r>
    <x v="2"/>
  </r>
  <r>
    <x v="4"/>
  </r>
  <r>
    <x v="4"/>
  </r>
  <r>
    <x v="4"/>
  </r>
  <r>
    <x v="3"/>
  </r>
  <r>
    <x v="3"/>
  </r>
  <r>
    <x v="3"/>
  </r>
  <r>
    <x v="0"/>
  </r>
  <r>
    <x v="0"/>
  </r>
  <r>
    <x v="0"/>
  </r>
  <r>
    <x v="1"/>
  </r>
  <r>
    <x v="1"/>
  </r>
  <r>
    <x v="1"/>
  </r>
  <r>
    <x v="2"/>
  </r>
  <r>
    <x v="2"/>
  </r>
  <r>
    <x v="3"/>
  </r>
  <r>
    <x v="4"/>
  </r>
  <r>
    <x v="4"/>
  </r>
  <r>
    <x v="4"/>
  </r>
  <r>
    <x v="3"/>
  </r>
  <r>
    <x v="2"/>
  </r>
  <r>
    <x v="3"/>
  </r>
  <r>
    <x v="4"/>
  </r>
  <r>
    <x v="3"/>
  </r>
  <r>
    <x v="0"/>
  </r>
  <r>
    <x v="0"/>
  </r>
  <r>
    <x v="0"/>
  </r>
  <r>
    <x v="1"/>
  </r>
  <r>
    <x v="1"/>
  </r>
  <r>
    <x v="1"/>
  </r>
  <r>
    <x v="2"/>
  </r>
  <r>
    <x v="2"/>
  </r>
  <r>
    <x v="2"/>
  </r>
  <r>
    <x v="4"/>
  </r>
  <r>
    <x v="4"/>
  </r>
  <r>
    <x v="3"/>
  </r>
  <r>
    <x v="3"/>
  </r>
  <r>
    <x v="4"/>
  </r>
  <r>
    <x v="0"/>
  </r>
  <r>
    <x v="3"/>
  </r>
  <r>
    <x v="3"/>
  </r>
  <r>
    <x v="3"/>
  </r>
  <r>
    <x v="2"/>
  </r>
  <r>
    <x v="2"/>
  </r>
  <r>
    <x v="2"/>
  </r>
  <r>
    <x v="1"/>
  </r>
  <r>
    <x v="4"/>
  </r>
  <r>
    <x v="1"/>
  </r>
  <r>
    <x v="0"/>
  </r>
  <r>
    <x v="0"/>
  </r>
  <r>
    <x v="1"/>
  </r>
  <r>
    <x v="4"/>
  </r>
  <r>
    <x v="2"/>
  </r>
  <r>
    <x v="0"/>
  </r>
  <r>
    <x v="1"/>
  </r>
  <r>
    <x v="1"/>
  </r>
  <r>
    <x v="1"/>
  </r>
  <r>
    <x v="2"/>
  </r>
  <r>
    <x v="2"/>
  </r>
  <r>
    <x v="0"/>
  </r>
  <r>
    <x v="0"/>
  </r>
  <r>
    <x v="3"/>
  </r>
  <r>
    <x v="3"/>
  </r>
  <r>
    <x v="4"/>
  </r>
  <r>
    <x v="4"/>
  </r>
  <r>
    <x v="4"/>
  </r>
  <r>
    <x v="3"/>
  </r>
  <r>
    <x v="4"/>
  </r>
  <r>
    <x v="4"/>
  </r>
  <r>
    <x v="0"/>
  </r>
  <r>
    <x v="4"/>
  </r>
  <r>
    <x v="1"/>
  </r>
  <r>
    <x v="3"/>
  </r>
  <r>
    <x v="2"/>
  </r>
  <r>
    <x v="2"/>
  </r>
  <r>
    <x v="2"/>
  </r>
  <r>
    <x v="1"/>
  </r>
  <r>
    <x v="1"/>
  </r>
  <r>
    <x v="0"/>
  </r>
  <r>
    <x v="3"/>
  </r>
  <r>
    <x v="3"/>
  </r>
  <r>
    <x v="0"/>
  </r>
  <r>
    <x v="0"/>
  </r>
  <r>
    <x v="5"/>
  </r>
  <r>
    <x v="5"/>
  </r>
  <r>
    <x v="5"/>
  </r>
  <r>
    <x v="7"/>
  </r>
  <r>
    <x v="7"/>
  </r>
  <r>
    <x v="0"/>
  </r>
  <r>
    <x v="7"/>
  </r>
  <r>
    <x v="8"/>
  </r>
  <r>
    <x v="8"/>
  </r>
  <r>
    <x v="8"/>
  </r>
  <r>
    <x v="0"/>
  </r>
  <r>
    <x v="6"/>
  </r>
  <r>
    <x v="6"/>
  </r>
  <r>
    <x v="1"/>
  </r>
  <r>
    <x v="6"/>
  </r>
  <r>
    <x v="1"/>
  </r>
  <r>
    <x v="4"/>
  </r>
  <r>
    <x v="2"/>
  </r>
  <r>
    <x v="2"/>
  </r>
  <r>
    <x v="2"/>
  </r>
  <r>
    <x v="3"/>
  </r>
  <r>
    <x v="1"/>
  </r>
  <r>
    <x v="3"/>
  </r>
  <r>
    <x v="3"/>
  </r>
  <r>
    <x v="4"/>
  </r>
  <r>
    <x v="4"/>
  </r>
  <r>
    <x v="8"/>
  </r>
  <r>
    <x v="5"/>
  </r>
  <r>
    <x v="5"/>
  </r>
  <r>
    <x v="7"/>
  </r>
  <r>
    <x v="7"/>
  </r>
  <r>
    <x v="5"/>
  </r>
  <r>
    <x v="8"/>
  </r>
  <r>
    <x v="8"/>
  </r>
  <r>
    <x v="6"/>
  </r>
  <r>
    <x v="6"/>
  </r>
  <r>
    <x v="0"/>
  </r>
  <r>
    <x v="7"/>
  </r>
  <r>
    <x v="6"/>
  </r>
  <r>
    <x v="4"/>
  </r>
  <r>
    <x v="4"/>
  </r>
  <r>
    <x v="3"/>
  </r>
  <r>
    <x v="3"/>
  </r>
  <r>
    <x v="3"/>
  </r>
  <r>
    <x v="2"/>
  </r>
  <r>
    <x v="2"/>
  </r>
  <r>
    <x v="2"/>
  </r>
  <r>
    <x v="1"/>
  </r>
  <r>
    <x v="1"/>
  </r>
  <r>
    <x v="1"/>
  </r>
  <r>
    <x v="0"/>
  </r>
  <r>
    <x v="4"/>
  </r>
  <r>
    <x v="0"/>
  </r>
  <r>
    <x v="5"/>
  </r>
  <r>
    <x v="2"/>
  </r>
  <r>
    <x v="1"/>
  </r>
  <r>
    <x v="1"/>
  </r>
  <r>
    <x v="2"/>
  </r>
  <r>
    <x v="2"/>
  </r>
  <r>
    <x v="8"/>
  </r>
  <r>
    <x v="3"/>
  </r>
  <r>
    <x v="3"/>
  </r>
  <r>
    <x v="3"/>
  </r>
  <r>
    <x v="4"/>
  </r>
  <r>
    <x v="4"/>
  </r>
  <r>
    <x v="4"/>
  </r>
  <r>
    <x v="8"/>
  </r>
  <r>
    <x v="6"/>
  </r>
  <r>
    <x v="6"/>
  </r>
  <r>
    <x v="6"/>
  </r>
  <r>
    <x v="0"/>
  </r>
  <r>
    <x v="0"/>
  </r>
  <r>
    <x v="0"/>
  </r>
  <r>
    <x v="5"/>
  </r>
  <r>
    <x v="7"/>
  </r>
  <r>
    <x v="7"/>
  </r>
  <r>
    <x v="7"/>
  </r>
  <r>
    <x v="5"/>
  </r>
  <r>
    <x v="1"/>
  </r>
  <r>
    <x v="8"/>
  </r>
  <r>
    <x v="2"/>
  </r>
  <r>
    <x v="2"/>
  </r>
  <r>
    <x v="0"/>
  </r>
  <r>
    <x v="0"/>
  </r>
  <r>
    <x v="0"/>
  </r>
  <r>
    <x v="1"/>
  </r>
  <r>
    <x v="1"/>
  </r>
  <r>
    <x v="4"/>
  </r>
  <r>
    <x v="4"/>
  </r>
  <r>
    <x v="3"/>
  </r>
  <r>
    <x v="3"/>
  </r>
  <r>
    <x v="3"/>
  </r>
  <r>
    <x v="2"/>
  </r>
  <r>
    <x v="4"/>
  </r>
  <r>
    <x v="1"/>
  </r>
  <r>
    <x v="6"/>
  </r>
  <r>
    <x v="4"/>
  </r>
  <r>
    <x v="3"/>
  </r>
  <r>
    <x v="3"/>
  </r>
  <r>
    <x v="3"/>
  </r>
  <r>
    <x v="2"/>
  </r>
  <r>
    <x v="2"/>
  </r>
  <r>
    <x v="2"/>
  </r>
  <r>
    <x v="1"/>
  </r>
  <r>
    <x v="1"/>
  </r>
  <r>
    <x v="1"/>
  </r>
  <r>
    <x v="8"/>
  </r>
  <r>
    <x v="8"/>
  </r>
  <r>
    <x v="8"/>
  </r>
  <r>
    <x v="6"/>
  </r>
  <r>
    <x v="6"/>
  </r>
  <r>
    <x v="0"/>
  </r>
  <r>
    <x v="0"/>
  </r>
  <r>
    <x v="0"/>
  </r>
  <r>
    <x v="7"/>
  </r>
  <r>
    <x v="7"/>
  </r>
  <r>
    <x v="7"/>
  </r>
  <r>
    <x v="5"/>
  </r>
  <r>
    <x v="5"/>
  </r>
  <r>
    <x v="4"/>
  </r>
  <r>
    <x v="5"/>
  </r>
  <r>
    <x v="4"/>
  </r>
  <r>
    <x v="5"/>
  </r>
  <r>
    <x v="4"/>
  </r>
  <r>
    <x v="3"/>
  </r>
  <r>
    <x v="3"/>
  </r>
  <r>
    <x v="3"/>
  </r>
  <r>
    <x v="2"/>
  </r>
  <r>
    <x v="2"/>
  </r>
  <r>
    <x v="2"/>
  </r>
  <r>
    <x v="1"/>
  </r>
  <r>
    <x v="1"/>
  </r>
  <r>
    <x v="1"/>
  </r>
  <r>
    <x v="8"/>
  </r>
  <r>
    <x v="8"/>
  </r>
  <r>
    <x v="8"/>
  </r>
  <r>
    <x v="6"/>
  </r>
  <r>
    <x v="6"/>
  </r>
  <r>
    <x v="6"/>
  </r>
  <r>
    <x v="0"/>
  </r>
  <r>
    <x v="0"/>
  </r>
  <r>
    <x v="0"/>
  </r>
  <r>
    <x v="7"/>
  </r>
  <r>
    <x v="7"/>
  </r>
  <r>
    <x v="7"/>
  </r>
  <r>
    <x v="5"/>
  </r>
  <r>
    <x v="5"/>
  </r>
  <r>
    <x v="4"/>
  </r>
  <r>
    <x v="4"/>
  </r>
  <r>
    <x v="3"/>
  </r>
  <r>
    <x v="2"/>
  </r>
  <r>
    <x v="2"/>
  </r>
  <r>
    <x v="3"/>
  </r>
  <r>
    <x v="3"/>
  </r>
  <r>
    <x v="1"/>
  </r>
  <r>
    <x v="1"/>
  </r>
  <r>
    <x v="0"/>
  </r>
  <r>
    <x v="0"/>
  </r>
  <r>
    <x v="4"/>
  </r>
  <r>
    <x v="4"/>
  </r>
  <r>
    <x v="4"/>
  </r>
  <r>
    <x v="2"/>
  </r>
  <r>
    <x v="1"/>
  </r>
  <r>
    <x v="0"/>
  </r>
  <r>
    <x v="3"/>
  </r>
  <r>
    <x v="0"/>
  </r>
  <r>
    <x v="0"/>
  </r>
  <r>
    <x v="2"/>
  </r>
  <r>
    <x v="0"/>
  </r>
  <r>
    <x v="1"/>
  </r>
  <r>
    <x v="4"/>
  </r>
  <r>
    <x v="4"/>
  </r>
  <r>
    <x v="3"/>
  </r>
  <r>
    <x v="3"/>
  </r>
  <r>
    <x v="2"/>
  </r>
  <r>
    <x v="1"/>
  </r>
  <r>
    <x v="1"/>
  </r>
  <r>
    <x v="2"/>
  </r>
  <r>
    <x v="4"/>
  </r>
  <r>
    <x v="1"/>
  </r>
  <r>
    <x v="0"/>
  </r>
  <r>
    <x v="0"/>
  </r>
  <r>
    <x v="0"/>
  </r>
  <r>
    <x v="4"/>
  </r>
  <r>
    <x v="1"/>
  </r>
  <r>
    <x v="4"/>
  </r>
  <r>
    <x v="3"/>
  </r>
  <r>
    <x v="3"/>
  </r>
  <r>
    <x v="3"/>
  </r>
  <r>
    <x v="2"/>
  </r>
  <r>
    <x v="2"/>
  </r>
  <r>
    <x v="2"/>
  </r>
  <r>
    <x v="1"/>
  </r>
  <r>
    <x v="4"/>
  </r>
  <r>
    <x v="2"/>
  </r>
  <r>
    <x v="0"/>
  </r>
  <r>
    <x v="0"/>
  </r>
  <r>
    <x v="1"/>
  </r>
  <r>
    <x v="1"/>
  </r>
  <r>
    <x v="1"/>
  </r>
  <r>
    <x v="2"/>
  </r>
  <r>
    <x v="2"/>
  </r>
  <r>
    <x v="4"/>
  </r>
  <r>
    <x v="4"/>
  </r>
  <r>
    <x v="4"/>
  </r>
  <r>
    <x v="3"/>
  </r>
  <r>
    <x v="3"/>
  </r>
  <r>
    <x v="3"/>
  </r>
  <r>
    <x v="0"/>
  </r>
  <r>
    <x v="2"/>
  </r>
  <r>
    <x v="3"/>
  </r>
  <r>
    <x v="4"/>
  </r>
  <r>
    <x v="0"/>
  </r>
  <r>
    <x v="0"/>
  </r>
  <r>
    <x v="0"/>
  </r>
  <r>
    <x v="1"/>
  </r>
  <r>
    <x v="2"/>
  </r>
  <r>
    <x v="2"/>
  </r>
  <r>
    <x v="1"/>
  </r>
  <r>
    <x v="1"/>
  </r>
  <r>
    <x v="4"/>
  </r>
  <r>
    <x v="3"/>
  </r>
  <r>
    <x v="3"/>
  </r>
  <r>
    <x v="4"/>
  </r>
  <r>
    <x v="1"/>
  </r>
  <r>
    <x v="0"/>
  </r>
  <r>
    <x v="0"/>
  </r>
  <r>
    <x v="0"/>
  </r>
  <r>
    <x v="1"/>
  </r>
  <r>
    <x v="3"/>
  </r>
  <r>
    <x v="4"/>
  </r>
  <r>
    <x v="4"/>
  </r>
  <r>
    <x v="2"/>
  </r>
  <r>
    <x v="2"/>
  </r>
  <r>
    <x v="2"/>
  </r>
  <r>
    <x v="3"/>
  </r>
  <r>
    <x v="1"/>
  </r>
  <r>
    <x v="3"/>
  </r>
  <r>
    <x v="4"/>
  </r>
  <r>
    <x v="2"/>
  </r>
  <r>
    <x v="1"/>
  </r>
  <r>
    <x v="1"/>
  </r>
  <r>
    <x v="1"/>
  </r>
  <r>
    <x v="0"/>
  </r>
  <r>
    <x v="0"/>
  </r>
  <r>
    <x v="2"/>
  </r>
  <r>
    <x v="0"/>
  </r>
  <r>
    <x v="0"/>
  </r>
  <r>
    <x v="0"/>
  </r>
  <r>
    <x v="2"/>
  </r>
  <r>
    <x v="4"/>
  </r>
  <r>
    <x v="3"/>
  </r>
  <r>
    <x v="4"/>
  </r>
  <r>
    <x v="4"/>
  </r>
  <r>
    <x v="4"/>
  </r>
  <r>
    <x v="3"/>
  </r>
  <r>
    <x v="3"/>
  </r>
  <r>
    <x v="3"/>
  </r>
  <r>
    <x v="2"/>
  </r>
  <r>
    <x v="2"/>
  </r>
  <r>
    <x v="2"/>
  </r>
  <r>
    <x v="1"/>
  </r>
  <r>
    <x v="3"/>
  </r>
  <r>
    <x v="1"/>
  </r>
  <r>
    <x v="3"/>
  </r>
  <r>
    <x v="4"/>
  </r>
  <r>
    <x v="4"/>
  </r>
  <r>
    <x v="0"/>
  </r>
  <r>
    <x v="1"/>
  </r>
  <r>
    <x v="2"/>
  </r>
  <r>
    <x v="4"/>
  </r>
  <r>
    <x v="4"/>
  </r>
  <r>
    <x v="4"/>
  </r>
  <r>
    <x v="4"/>
  </r>
  <r>
    <x v="3"/>
  </r>
  <r>
    <x v="0"/>
  </r>
  <r>
    <x v="0"/>
  </r>
  <r>
    <x v="1"/>
  </r>
  <r>
    <x v="1"/>
  </r>
  <r>
    <x v="1"/>
  </r>
  <r>
    <x v="2"/>
  </r>
  <r>
    <x v="3"/>
  </r>
  <r>
    <x v="3"/>
  </r>
  <r>
    <x v="4"/>
  </r>
  <r>
    <x v="0"/>
  </r>
  <r>
    <x v="3"/>
  </r>
  <r>
    <x v="2"/>
  </r>
  <r>
    <x v="1"/>
  </r>
  <r>
    <x v="0"/>
  </r>
  <r>
    <x v="0"/>
  </r>
  <r>
    <x v="0"/>
  </r>
  <r>
    <x v="1"/>
  </r>
  <r>
    <x v="1"/>
  </r>
  <r>
    <x v="2"/>
  </r>
  <r>
    <x v="4"/>
  </r>
  <r>
    <x v="2"/>
  </r>
  <r>
    <x v="3"/>
  </r>
  <r>
    <x v="3"/>
  </r>
  <r>
    <x v="2"/>
  </r>
  <r>
    <x v="2"/>
  </r>
  <r>
    <x v="2"/>
  </r>
  <r>
    <x v="1"/>
  </r>
  <r>
    <x v="1"/>
  </r>
  <r>
    <x v="1"/>
  </r>
  <r>
    <x v="0"/>
  </r>
  <r>
    <x v="0"/>
  </r>
  <r>
    <x v="0"/>
  </r>
  <r>
    <x v="4"/>
  </r>
  <r>
    <x v="4"/>
  </r>
  <r>
    <x v="1"/>
  </r>
  <r>
    <x v="1"/>
  </r>
  <r>
    <x v="4"/>
  </r>
  <r>
    <x v="3"/>
  </r>
  <r>
    <x v="2"/>
  </r>
  <r>
    <x v="3"/>
  </r>
  <r>
    <x v="3"/>
  </r>
  <r>
    <x v="2"/>
  </r>
  <r>
    <x v="2"/>
  </r>
  <r>
    <x v="2"/>
  </r>
  <r>
    <x v="1"/>
  </r>
  <r>
    <x v="0"/>
  </r>
  <r>
    <x v="0"/>
  </r>
  <r>
    <x v="0"/>
  </r>
  <r>
    <x v="3"/>
  </r>
  <r>
    <x v="3"/>
  </r>
  <r>
    <x v="3"/>
  </r>
  <r>
    <x v="4"/>
  </r>
  <r>
    <x v="4"/>
  </r>
  <r>
    <x v="4"/>
  </r>
  <r>
    <x v="1"/>
  </r>
  <r>
    <x v="1"/>
  </r>
  <r>
    <x v="2"/>
  </r>
  <r>
    <x v="1"/>
  </r>
  <r>
    <x v="4"/>
  </r>
  <r>
    <x v="3"/>
  </r>
  <r>
    <x v="3"/>
  </r>
  <r>
    <x v="4"/>
  </r>
  <r>
    <x v="4"/>
  </r>
  <r>
    <x v="2"/>
  </r>
  <r>
    <x v="0"/>
  </r>
  <r>
    <x v="0"/>
  </r>
  <r>
    <x v="0"/>
  </r>
  <r>
    <x v="3"/>
  </r>
  <r>
    <x v="2"/>
  </r>
  <r>
    <x v="8"/>
  </r>
  <r>
    <x v="4"/>
  </r>
  <r>
    <x v="4"/>
  </r>
  <r>
    <x v="4"/>
  </r>
  <r>
    <x v="3"/>
  </r>
  <r>
    <x v="3"/>
  </r>
  <r>
    <x v="3"/>
  </r>
  <r>
    <x v="2"/>
  </r>
  <r>
    <x v="2"/>
  </r>
  <r>
    <x v="2"/>
  </r>
  <r>
    <x v="1"/>
  </r>
  <r>
    <x v="1"/>
  </r>
  <r>
    <x v="1"/>
  </r>
  <r>
    <x v="8"/>
  </r>
  <r>
    <x v="8"/>
  </r>
  <r>
    <x v="6"/>
  </r>
  <r>
    <x v="5"/>
  </r>
  <r>
    <x v="6"/>
  </r>
  <r>
    <x v="6"/>
  </r>
  <r>
    <x v="0"/>
  </r>
  <r>
    <x v="0"/>
  </r>
  <r>
    <x v="0"/>
  </r>
  <r>
    <x v="7"/>
  </r>
  <r>
    <x v="7"/>
  </r>
  <r>
    <x v="7"/>
  </r>
  <r>
    <x v="5"/>
  </r>
  <r>
    <x v="5"/>
  </r>
  <r>
    <x v="8"/>
  </r>
  <r>
    <x v="1"/>
  </r>
  <r>
    <x v="1"/>
  </r>
  <r>
    <x v="1"/>
  </r>
  <r>
    <x v="2"/>
  </r>
  <r>
    <x v="4"/>
  </r>
  <r>
    <x v="2"/>
  </r>
  <r>
    <x v="3"/>
  </r>
  <r>
    <x v="4"/>
  </r>
  <r>
    <x v="8"/>
  </r>
  <r>
    <x v="4"/>
  </r>
  <r>
    <x v="2"/>
  </r>
  <r>
    <x v="8"/>
  </r>
  <r>
    <x v="0"/>
  </r>
  <r>
    <x v="6"/>
  </r>
  <r>
    <x v="6"/>
  </r>
  <r>
    <x v="0"/>
  </r>
  <r>
    <x v="0"/>
  </r>
  <r>
    <x v="3"/>
  </r>
  <r>
    <x v="7"/>
  </r>
  <r>
    <x v="7"/>
  </r>
  <r>
    <x v="7"/>
  </r>
  <r>
    <x v="5"/>
  </r>
  <r>
    <x v="5"/>
  </r>
  <r>
    <x v="5"/>
  </r>
  <r>
    <x v="6"/>
  </r>
  <r>
    <x v="3"/>
  </r>
  <r>
    <x v="0"/>
  </r>
  <r>
    <x v="2"/>
  </r>
  <r>
    <x v="1"/>
  </r>
  <r>
    <x v="2"/>
  </r>
  <r>
    <x v="2"/>
  </r>
  <r>
    <x v="0"/>
  </r>
  <r>
    <x v="3"/>
  </r>
  <r>
    <x v="3"/>
  </r>
  <r>
    <x v="3"/>
  </r>
  <r>
    <x v="4"/>
  </r>
  <r>
    <x v="4"/>
  </r>
  <r>
    <x v="0"/>
  </r>
  <r>
    <x v="4"/>
  </r>
  <r>
    <x v="1"/>
  </r>
  <r>
    <x v="1"/>
  </r>
  <r>
    <x v="2"/>
  </r>
  <r>
    <x v="2"/>
  </r>
  <r>
    <x v="3"/>
  </r>
  <r>
    <x v="3"/>
  </r>
  <r>
    <x v="3"/>
  </r>
  <r>
    <x v="4"/>
  </r>
  <r>
    <x v="2"/>
  </r>
  <r>
    <x v="0"/>
  </r>
  <r>
    <x v="0"/>
  </r>
  <r>
    <x v="0"/>
  </r>
  <r>
    <x v="1"/>
  </r>
  <r>
    <x v="1"/>
  </r>
  <r>
    <x v="1"/>
  </r>
  <r>
    <x v="4"/>
  </r>
  <r>
    <x v="4"/>
  </r>
  <r>
    <x v="5"/>
  </r>
  <r>
    <x v="4"/>
  </r>
  <r>
    <x v="2"/>
  </r>
  <r>
    <x v="2"/>
  </r>
  <r>
    <x v="1"/>
  </r>
  <r>
    <x v="1"/>
  </r>
  <r>
    <x v="1"/>
  </r>
  <r>
    <x v="4"/>
  </r>
  <r>
    <x v="8"/>
  </r>
  <r>
    <x v="8"/>
  </r>
  <r>
    <x v="6"/>
  </r>
  <r>
    <x v="6"/>
  </r>
  <r>
    <x v="6"/>
  </r>
  <r>
    <x v="0"/>
  </r>
  <r>
    <x v="0"/>
  </r>
  <r>
    <x v="0"/>
  </r>
  <r>
    <x v="7"/>
  </r>
  <r>
    <x v="7"/>
  </r>
  <r>
    <x v="7"/>
  </r>
  <r>
    <x v="2"/>
  </r>
  <r>
    <x v="3"/>
  </r>
  <r>
    <x v="8"/>
  </r>
  <r>
    <x v="3"/>
  </r>
  <r>
    <x v="3"/>
  </r>
  <r>
    <x v="5"/>
  </r>
  <r>
    <x v="4"/>
  </r>
  <r>
    <x v="5"/>
  </r>
  <r>
    <x v="4"/>
  </r>
  <r>
    <x v="4"/>
  </r>
  <r>
    <x v="4"/>
  </r>
  <r>
    <x v="3"/>
  </r>
  <r>
    <x v="1"/>
  </r>
  <r>
    <x v="3"/>
  </r>
  <r>
    <x v="2"/>
  </r>
  <r>
    <x v="2"/>
  </r>
  <r>
    <x v="0"/>
  </r>
  <r>
    <x v="0"/>
  </r>
  <r>
    <x v="1"/>
  </r>
  <r>
    <x v="3"/>
  </r>
  <r>
    <x v="0"/>
  </r>
  <r>
    <x v="2"/>
  </r>
  <r>
    <x v="2"/>
  </r>
  <r>
    <x v="3"/>
  </r>
  <r>
    <x v="3"/>
  </r>
  <r>
    <x v="1"/>
  </r>
  <r>
    <x v="4"/>
  </r>
  <r>
    <x v="4"/>
  </r>
  <r>
    <x v="4"/>
  </r>
  <r>
    <x v="2"/>
  </r>
  <r>
    <x v="1"/>
  </r>
  <r>
    <x v="1"/>
  </r>
  <r>
    <x v="1"/>
  </r>
  <r>
    <x v="0"/>
  </r>
  <r>
    <x v="0"/>
  </r>
  <r>
    <x v="2"/>
  </r>
  <r>
    <x v="1"/>
  </r>
  <r>
    <x v="1"/>
  </r>
  <r>
    <x v="3"/>
  </r>
  <r>
    <x v="2"/>
  </r>
  <r>
    <x v="2"/>
  </r>
  <r>
    <x v="3"/>
  </r>
  <r>
    <x v="3"/>
  </r>
  <r>
    <x v="3"/>
  </r>
  <r>
    <x v="2"/>
  </r>
  <r>
    <x v="4"/>
  </r>
  <r>
    <x v="4"/>
  </r>
  <r>
    <x v="0"/>
  </r>
  <r>
    <x v="0"/>
  </r>
  <r>
    <x v="0"/>
  </r>
  <r>
    <x v="0"/>
  </r>
  <r>
    <x v="4"/>
  </r>
  <r>
    <x v="1"/>
  </r>
  <r>
    <x v="0"/>
  </r>
  <r>
    <x v="0"/>
  </r>
  <r>
    <x v="0"/>
  </r>
  <r>
    <x v="1"/>
  </r>
  <r>
    <x v="1"/>
  </r>
  <r>
    <x v="1"/>
  </r>
  <r>
    <x v="2"/>
  </r>
  <r>
    <x v="2"/>
  </r>
  <r>
    <x v="2"/>
  </r>
  <r>
    <x v="3"/>
  </r>
  <r>
    <x v="3"/>
  </r>
  <r>
    <x v="3"/>
  </r>
  <r>
    <x v="4"/>
  </r>
  <r>
    <x v="4"/>
  </r>
  <r>
    <x v="4"/>
  </r>
  <r>
    <x v="0"/>
  </r>
  <r>
    <x v="0"/>
  </r>
  <r>
    <x v="0"/>
  </r>
  <r>
    <x v="1"/>
  </r>
  <r>
    <x v="2"/>
  </r>
  <r>
    <x v="1"/>
  </r>
  <r>
    <x v="1"/>
  </r>
  <r>
    <x v="4"/>
  </r>
  <r>
    <x v="4"/>
  </r>
  <r>
    <x v="4"/>
  </r>
  <r>
    <x v="3"/>
  </r>
  <r>
    <x v="3"/>
  </r>
  <r>
    <x v="3"/>
  </r>
  <r>
    <x v="2"/>
  </r>
  <r>
    <x v="2"/>
  </r>
  <r>
    <x v="2"/>
  </r>
  <r>
    <x v="4"/>
  </r>
  <r>
    <x v="4"/>
  </r>
  <r>
    <x v="2"/>
  </r>
  <r>
    <x v="3"/>
  </r>
  <r>
    <x v="4"/>
  </r>
  <r>
    <x v="2"/>
  </r>
  <r>
    <x v="1"/>
  </r>
  <r>
    <x v="1"/>
  </r>
  <r>
    <x v="0"/>
  </r>
  <r>
    <x v="0"/>
  </r>
  <r>
    <x v="0"/>
  </r>
  <r>
    <x v="3"/>
  </r>
  <r>
    <x v="1"/>
  </r>
  <r>
    <x v="3"/>
  </r>
  <r>
    <x v="4"/>
  </r>
  <r>
    <x v="4"/>
  </r>
  <r>
    <x v="4"/>
  </r>
  <r>
    <x v="3"/>
  </r>
  <r>
    <x v="3"/>
  </r>
  <r>
    <x v="1"/>
  </r>
  <r>
    <x v="2"/>
  </r>
  <r>
    <x v="3"/>
  </r>
  <r>
    <x v="0"/>
  </r>
  <r>
    <x v="0"/>
  </r>
  <r>
    <x v="0"/>
  </r>
  <r>
    <x v="1"/>
  </r>
  <r>
    <x v="2"/>
  </r>
  <r>
    <x v="2"/>
  </r>
  <r>
    <x v="1"/>
  </r>
  <r>
    <x v="0"/>
  </r>
  <r>
    <x v="4"/>
  </r>
  <r>
    <x v="1"/>
  </r>
  <r>
    <x v="1"/>
  </r>
  <r>
    <x v="1"/>
  </r>
  <r>
    <x v="2"/>
  </r>
  <r>
    <x v="2"/>
  </r>
  <r>
    <x v="3"/>
  </r>
  <r>
    <x v="2"/>
  </r>
  <r>
    <x v="3"/>
  </r>
  <r>
    <x v="4"/>
  </r>
  <r>
    <x v="4"/>
  </r>
  <r>
    <x v="0"/>
  </r>
  <r>
    <x v="3"/>
  </r>
  <r>
    <x v="0"/>
  </r>
  <r>
    <x v="4"/>
  </r>
  <r>
    <x v="1"/>
  </r>
  <r>
    <x v="1"/>
  </r>
  <r>
    <x v="2"/>
  </r>
  <r>
    <x v="2"/>
  </r>
  <r>
    <x v="4"/>
  </r>
  <r>
    <x v="4"/>
  </r>
  <r>
    <x v="3"/>
  </r>
  <r>
    <x v="3"/>
  </r>
  <r>
    <x v="3"/>
  </r>
  <r>
    <x v="2"/>
  </r>
  <r>
    <x v="3"/>
  </r>
  <r>
    <x v="0"/>
  </r>
  <r>
    <x v="2"/>
  </r>
  <r>
    <x v="2"/>
  </r>
  <r>
    <x v="2"/>
  </r>
  <r>
    <x v="1"/>
  </r>
  <r>
    <x v="1"/>
  </r>
  <r>
    <x v="1"/>
  </r>
  <r>
    <x v="0"/>
  </r>
  <r>
    <x v="0"/>
  </r>
  <r>
    <x v="1"/>
  </r>
  <r>
    <x v="0"/>
  </r>
  <r>
    <x v="0"/>
  </r>
  <r>
    <x v="0"/>
  </r>
  <r>
    <x v="3"/>
  </r>
  <r>
    <x v="4"/>
  </r>
  <r>
    <x v="3"/>
  </r>
  <r>
    <x v="1"/>
  </r>
  <r>
    <x v="0"/>
  </r>
  <r>
    <x v="0"/>
  </r>
  <r>
    <x v="0"/>
  </r>
  <r>
    <x v="1"/>
  </r>
  <r>
    <x v="1"/>
  </r>
  <r>
    <x v="4"/>
  </r>
  <r>
    <x v="4"/>
  </r>
  <r>
    <x v="3"/>
  </r>
  <r>
    <x v="3"/>
  </r>
  <r>
    <x v="4"/>
  </r>
  <r>
    <x v="3"/>
  </r>
  <r>
    <x v="2"/>
  </r>
  <r>
    <x v="2"/>
  </r>
  <r>
    <x v="1"/>
  </r>
  <r>
    <x v="1"/>
  </r>
  <r>
    <x v="0"/>
  </r>
  <r>
    <x v="0"/>
  </r>
  <r>
    <x v="0"/>
  </r>
  <r>
    <x v="4"/>
  </r>
  <r>
    <x v="1"/>
  </r>
  <r>
    <x v="2"/>
  </r>
  <r>
    <x v="3"/>
  </r>
  <r>
    <x v="4"/>
  </r>
  <r>
    <x v="3"/>
  </r>
  <r>
    <x v="4"/>
  </r>
  <r>
    <x v="4"/>
  </r>
  <r>
    <x v="4"/>
  </r>
  <r>
    <x v="2"/>
  </r>
  <r>
    <x v="2"/>
  </r>
  <r>
    <x v="2"/>
  </r>
  <r>
    <x v="3"/>
  </r>
  <r>
    <x v="1"/>
  </r>
  <r>
    <x v="0"/>
  </r>
  <r>
    <x v="0"/>
  </r>
  <r>
    <x v="0"/>
  </r>
  <r>
    <x v="1"/>
  </r>
  <r>
    <x v="1"/>
  </r>
  <r>
    <x v="2"/>
  </r>
  <r>
    <x v="2"/>
  </r>
  <r>
    <x v="2"/>
  </r>
  <r>
    <x v="3"/>
  </r>
  <r>
    <x v="3"/>
  </r>
  <r>
    <x v="3"/>
  </r>
  <r>
    <x v="4"/>
  </r>
  <r>
    <x v="0"/>
  </r>
  <r>
    <x v="0"/>
  </r>
  <r>
    <x v="0"/>
  </r>
  <r>
    <x v="0"/>
  </r>
  <r>
    <x v="1"/>
  </r>
  <r>
    <x v="1"/>
  </r>
  <r>
    <x v="1"/>
  </r>
  <r>
    <x v="0"/>
  </r>
  <r>
    <x v="2"/>
  </r>
  <r>
    <x v="4"/>
  </r>
  <r>
    <x v="4"/>
  </r>
  <r>
    <x v="1"/>
  </r>
  <r>
    <x v="1"/>
  </r>
  <r>
    <x v="2"/>
  </r>
  <r>
    <x v="2"/>
  </r>
  <r>
    <x v="2"/>
  </r>
  <r>
    <x v="3"/>
  </r>
  <r>
    <x v="3"/>
  </r>
  <r>
    <x v="3"/>
  </r>
  <r>
    <x v="4"/>
  </r>
  <r>
    <x v="4"/>
  </r>
  <r>
    <x v="2"/>
  </r>
  <r>
    <x v="4"/>
  </r>
  <r>
    <x v="4"/>
  </r>
  <r>
    <x v="2"/>
  </r>
  <r>
    <x v="1"/>
  </r>
  <r>
    <x v="4"/>
  </r>
  <r>
    <x v="3"/>
  </r>
  <r>
    <x v="3"/>
  </r>
  <r>
    <x v="3"/>
  </r>
  <r>
    <x v="4"/>
  </r>
  <r>
    <x v="0"/>
  </r>
  <r>
    <x v="3"/>
  </r>
  <r>
    <x v="0"/>
  </r>
  <r>
    <x v="0"/>
  </r>
  <r>
    <x v="1"/>
  </r>
  <r>
    <x v="1"/>
  </r>
  <r>
    <x v="1"/>
  </r>
  <r>
    <x v="0"/>
  </r>
  <r>
    <x v="2"/>
  </r>
  <r>
    <x v="2"/>
  </r>
  <r>
    <x v="0"/>
  </r>
  <r>
    <x v="2"/>
  </r>
  <r>
    <x v="3"/>
  </r>
  <r>
    <x v="3"/>
  </r>
  <r>
    <x v="3"/>
  </r>
  <r>
    <x v="4"/>
  </r>
  <r>
    <x v="4"/>
  </r>
  <r>
    <x v="4"/>
  </r>
  <r>
    <x v="4"/>
  </r>
  <r>
    <x v="2"/>
  </r>
  <r>
    <x v="1"/>
  </r>
  <r>
    <x v="2"/>
  </r>
  <r>
    <x v="0"/>
  </r>
  <r>
    <x v="4"/>
  </r>
  <r>
    <x v="0"/>
  </r>
  <r>
    <x v="1"/>
  </r>
  <r>
    <x v="1"/>
  </r>
  <r>
    <x v="3"/>
  </r>
  <r>
    <x v="4"/>
  </r>
  <r>
    <x v="3"/>
  </r>
  <r>
    <x v="2"/>
  </r>
  <r>
    <x v="4"/>
  </r>
  <r>
    <x v="4"/>
  </r>
  <r>
    <x v="4"/>
  </r>
  <r>
    <x v="3"/>
  </r>
  <r>
    <x v="3"/>
  </r>
  <r>
    <x v="2"/>
  </r>
  <r>
    <x v="2"/>
  </r>
  <r>
    <x v="2"/>
  </r>
  <r>
    <x v="1"/>
  </r>
  <r>
    <x v="1"/>
  </r>
  <r>
    <x v="0"/>
  </r>
  <r>
    <x v="0"/>
  </r>
  <r>
    <x v="0"/>
  </r>
  <r>
    <x v="3"/>
  </r>
  <r>
    <x v="1"/>
  </r>
  <r>
    <x v="7"/>
  </r>
  <r>
    <x v="2"/>
  </r>
  <r>
    <x v="1"/>
  </r>
  <r>
    <x v="1"/>
  </r>
  <r>
    <x v="7"/>
  </r>
  <r>
    <x v="1"/>
  </r>
  <r>
    <x v="2"/>
  </r>
  <r>
    <x v="2"/>
  </r>
  <r>
    <x v="3"/>
  </r>
  <r>
    <x v="3"/>
  </r>
  <r>
    <x v="3"/>
  </r>
  <r>
    <x v="4"/>
  </r>
  <r>
    <x v="8"/>
  </r>
  <r>
    <x v="4"/>
  </r>
  <r>
    <x v="8"/>
  </r>
  <r>
    <x v="6"/>
  </r>
  <r>
    <x v="6"/>
  </r>
  <r>
    <x v="6"/>
  </r>
  <r>
    <x v="0"/>
  </r>
  <r>
    <x v="0"/>
  </r>
  <r>
    <x v="0"/>
  </r>
  <r>
    <x v="7"/>
  </r>
  <r>
    <x v="5"/>
  </r>
  <r>
    <x v="5"/>
  </r>
  <r>
    <x v="5"/>
  </r>
  <r>
    <x v="4"/>
  </r>
  <r>
    <x v="8"/>
  </r>
  <r>
    <x v="2"/>
  </r>
  <r>
    <x v="0"/>
  </r>
  <r>
    <x v="2"/>
  </r>
  <r>
    <x v="1"/>
  </r>
  <r>
    <x v="1"/>
  </r>
  <r>
    <x v="3"/>
  </r>
  <r>
    <x v="0"/>
  </r>
  <r>
    <x v="0"/>
  </r>
  <r>
    <x v="1"/>
  </r>
  <r>
    <x v="3"/>
  </r>
  <r>
    <x v="2"/>
  </r>
  <r>
    <x v="2"/>
  </r>
  <r>
    <x v="2"/>
  </r>
  <r>
    <x v="3"/>
  </r>
  <r>
    <x v="3"/>
  </r>
  <r>
    <x v="2"/>
  </r>
  <r>
    <x v="3"/>
  </r>
  <r>
    <x v="1"/>
  </r>
  <r>
    <x v="4"/>
  </r>
  <r>
    <x v="0"/>
  </r>
  <r>
    <x v="4"/>
  </r>
  <r>
    <x v="0"/>
  </r>
  <r>
    <x v="1"/>
  </r>
  <r>
    <x v="1"/>
  </r>
  <r>
    <x v="0"/>
  </r>
  <r>
    <x v="4"/>
  </r>
  <r>
    <x v="4"/>
  </r>
  <r>
    <x v="3"/>
  </r>
  <r>
    <x v="4"/>
  </r>
  <r>
    <x v="4"/>
  </r>
  <r>
    <x v="1"/>
  </r>
  <r>
    <x v="2"/>
  </r>
  <r>
    <x v="2"/>
  </r>
  <r>
    <x v="4"/>
  </r>
  <r>
    <x v="4"/>
  </r>
  <r>
    <x v="4"/>
  </r>
  <r>
    <x v="3"/>
  </r>
  <r>
    <x v="2"/>
  </r>
  <r>
    <x v="1"/>
  </r>
  <r>
    <x v="3"/>
  </r>
  <r>
    <x v="0"/>
  </r>
  <r>
    <x v="0"/>
  </r>
  <r>
    <x v="0"/>
  </r>
  <r>
    <x v="3"/>
  </r>
  <r>
    <x v="1"/>
  </r>
  <r>
    <x v="4"/>
  </r>
  <r>
    <x v="4"/>
  </r>
  <r>
    <x v="4"/>
  </r>
  <r>
    <x v="3"/>
  </r>
  <r>
    <x v="3"/>
  </r>
  <r>
    <x v="2"/>
  </r>
  <r>
    <x v="2"/>
  </r>
  <r>
    <x v="2"/>
  </r>
  <r>
    <x v="1"/>
  </r>
  <r>
    <x v="1"/>
  </r>
  <r>
    <x v="1"/>
  </r>
  <r>
    <x v="3"/>
  </r>
  <r>
    <x v="0"/>
  </r>
  <r>
    <x v="0"/>
  </r>
  <r>
    <x v="0"/>
  </r>
  <r>
    <x v="4"/>
  </r>
  <r>
    <x v="4"/>
  </r>
  <r>
    <x v="4"/>
  </r>
  <r>
    <x v="3"/>
  </r>
  <r>
    <x v="3"/>
  </r>
  <r>
    <x v="3"/>
  </r>
  <r>
    <x v="0"/>
  </r>
  <r>
    <x v="5"/>
  </r>
  <r>
    <x v="5"/>
  </r>
  <r>
    <x v="7"/>
  </r>
  <r>
    <x v="7"/>
  </r>
  <r>
    <x v="7"/>
  </r>
  <r>
    <x v="0"/>
  </r>
  <r>
    <x v="5"/>
  </r>
  <r>
    <x v="0"/>
  </r>
  <r>
    <x v="6"/>
  </r>
  <r>
    <x v="6"/>
  </r>
  <r>
    <x v="8"/>
  </r>
  <r>
    <x v="8"/>
  </r>
  <r>
    <x v="1"/>
  </r>
  <r>
    <x v="1"/>
  </r>
  <r>
    <x v="1"/>
  </r>
  <r>
    <x v="2"/>
  </r>
  <r>
    <x v="2"/>
  </r>
  <r>
    <x v="2"/>
  </r>
  <r>
    <x v="6"/>
  </r>
  <r>
    <x v="8"/>
  </r>
  <r>
    <x v="3"/>
  </r>
  <r>
    <x v="3"/>
  </r>
  <r>
    <x v="4"/>
  </r>
  <r>
    <x v="1"/>
  </r>
  <r>
    <x v="2"/>
  </r>
  <r>
    <x v="2"/>
  </r>
  <r>
    <x v="1"/>
  </r>
  <r>
    <x v="1"/>
  </r>
  <r>
    <x v="4"/>
  </r>
  <r>
    <x v="0"/>
  </r>
  <r>
    <x v="0"/>
  </r>
  <r>
    <x v="0"/>
  </r>
  <r>
    <x v="10"/>
  </r>
  <r>
    <x v="10"/>
  </r>
  <r>
    <x v="10"/>
  </r>
  <r>
    <x v="2"/>
  </r>
  <r>
    <x v="4"/>
  </r>
  <r>
    <x v="3"/>
  </r>
  <r>
    <x v="3"/>
  </r>
  <r>
    <x v="4"/>
  </r>
  <r>
    <x v="4"/>
  </r>
  <r>
    <x v="4"/>
  </r>
  <r>
    <x v="3"/>
  </r>
  <r>
    <x v="3"/>
  </r>
  <r>
    <x v="4"/>
  </r>
  <r>
    <x v="4"/>
  </r>
  <r>
    <x v="2"/>
  </r>
  <r>
    <x v="4"/>
  </r>
  <r>
    <x v="3"/>
  </r>
  <r>
    <x v="2"/>
  </r>
  <r>
    <x v="2"/>
  </r>
  <r>
    <x v="1"/>
  </r>
  <r>
    <x v="1"/>
  </r>
  <r>
    <x v="1"/>
  </r>
  <r>
    <x v="0"/>
  </r>
  <r>
    <x v="3"/>
  </r>
  <r>
    <x v="3"/>
  </r>
  <r>
    <x v="2"/>
  </r>
  <r>
    <x v="2"/>
  </r>
  <r>
    <x v="0"/>
  </r>
  <r>
    <x v="1"/>
  </r>
  <r>
    <x v="2"/>
  </r>
  <r>
    <x v="1"/>
  </r>
  <r>
    <x v="0"/>
  </r>
  <r>
    <x v="0"/>
  </r>
  <r>
    <x v="0"/>
  </r>
  <r>
    <x v="0"/>
  </r>
  <r>
    <x v="1"/>
  </r>
  <r>
    <x v="4"/>
  </r>
  <r>
    <x v="3"/>
  </r>
  <r>
    <x v="4"/>
  </r>
  <r>
    <x v="4"/>
  </r>
  <r>
    <x v="3"/>
  </r>
  <r>
    <x v="2"/>
  </r>
  <r>
    <x v="1"/>
  </r>
  <r>
    <x v="2"/>
  </r>
  <r>
    <x v="1"/>
  </r>
  <r>
    <x v="1"/>
  </r>
  <r>
    <x v="0"/>
  </r>
  <r>
    <x v="0"/>
  </r>
  <r>
    <x v="0"/>
  </r>
  <r>
    <x v="2"/>
  </r>
  <r>
    <x v="4"/>
  </r>
  <r>
    <x v="4"/>
  </r>
  <r>
    <x v="4"/>
  </r>
  <r>
    <x v="3"/>
  </r>
  <r>
    <x v="2"/>
  </r>
  <r>
    <x v="3"/>
  </r>
  <r>
    <x v="2"/>
  </r>
  <r>
    <x v="2"/>
  </r>
  <r>
    <x v="2"/>
  </r>
  <r>
    <x v="3"/>
  </r>
  <r>
    <x v="2"/>
  </r>
  <r>
    <x v="0"/>
  </r>
  <r>
    <x v="1"/>
  </r>
  <r>
    <x v="1"/>
  </r>
  <r>
    <x v="1"/>
  </r>
  <r>
    <x v="0"/>
  </r>
  <r>
    <x v="0"/>
  </r>
  <r>
    <x v="0"/>
  </r>
  <r>
    <x v="10"/>
  </r>
  <r>
    <x v="10"/>
  </r>
  <r>
    <x v="10"/>
  </r>
  <r>
    <x v="1"/>
  </r>
  <r>
    <x v="2"/>
  </r>
  <r>
    <x v="0"/>
  </r>
  <r>
    <x v="1"/>
  </r>
  <r>
    <x v="3"/>
  </r>
  <r>
    <x v="1"/>
  </r>
  <r>
    <x v="0"/>
  </r>
  <r>
    <x v="10"/>
  </r>
  <r>
    <x v="10"/>
  </r>
  <r>
    <x v="4"/>
  </r>
  <r>
    <x v="4"/>
  </r>
  <r>
    <x v="3"/>
  </r>
  <r>
    <x v="3"/>
  </r>
  <r>
    <x v="10"/>
  </r>
  <r>
    <x v="4"/>
  </r>
  <r>
    <x v="0"/>
  </r>
  <r>
    <x v="0"/>
  </r>
  <r>
    <x v="1"/>
  </r>
  <r>
    <x v="1"/>
  </r>
  <r>
    <x v="1"/>
  </r>
  <r>
    <x v="2"/>
  </r>
  <r>
    <x v="2"/>
  </r>
  <r>
    <x v="2"/>
  </r>
  <r>
    <x v="3"/>
  </r>
  <r>
    <x v="3"/>
  </r>
  <r>
    <x v="3"/>
  </r>
  <r>
    <x v="4"/>
  </r>
  <r>
    <x v="4"/>
  </r>
  <r>
    <x v="0"/>
  </r>
  <r>
    <x v="4"/>
  </r>
  <r>
    <x v="1"/>
  </r>
  <r>
    <x v="4"/>
  </r>
  <r>
    <x v="4"/>
  </r>
  <r>
    <x v="3"/>
  </r>
  <r>
    <x v="3"/>
  </r>
  <r>
    <x v="3"/>
  </r>
  <r>
    <x v="2"/>
  </r>
  <r>
    <x v="2"/>
  </r>
  <r>
    <x v="0"/>
  </r>
  <r>
    <x v="0"/>
  </r>
  <r>
    <x v="0"/>
  </r>
  <r>
    <x v="1"/>
  </r>
  <r>
    <x v="1"/>
  </r>
  <r>
    <x v="2"/>
  </r>
  <r>
    <x v="4"/>
  </r>
  <r>
    <x v="3"/>
  </r>
  <r>
    <x v="4"/>
  </r>
  <r>
    <x v="0"/>
  </r>
  <r>
    <x v="0"/>
  </r>
  <r>
    <x v="4"/>
  </r>
  <r>
    <x v="4"/>
  </r>
  <r>
    <x v="0"/>
  </r>
  <r>
    <x v="0"/>
  </r>
  <r>
    <x v="0"/>
  </r>
  <r>
    <x v="1"/>
  </r>
  <r>
    <x v="1"/>
  </r>
  <r>
    <x v="2"/>
  </r>
  <r>
    <x v="2"/>
  </r>
  <r>
    <x v="2"/>
  </r>
  <r>
    <x v="3"/>
  </r>
  <r>
    <x v="3"/>
  </r>
  <r>
    <x v="1"/>
  </r>
  <r>
    <x v="4"/>
  </r>
  <r>
    <x v="0"/>
  </r>
  <r>
    <x v="3"/>
  </r>
  <r>
    <x v="1"/>
  </r>
  <r>
    <x v="1"/>
  </r>
  <r>
    <x v="2"/>
  </r>
  <r>
    <x v="1"/>
  </r>
  <r>
    <x v="2"/>
  </r>
  <r>
    <x v="3"/>
  </r>
  <r>
    <x v="3"/>
  </r>
  <r>
    <x v="4"/>
  </r>
  <r>
    <x v="4"/>
  </r>
  <r>
    <x v="2"/>
  </r>
  <r>
    <x v="2"/>
  </r>
  <r>
    <x v="4"/>
  </r>
  <r>
    <x v="3"/>
  </r>
  <r>
    <x v="3"/>
  </r>
  <r>
    <x v="3"/>
  </r>
  <r>
    <x v="4"/>
  </r>
  <r>
    <x v="4"/>
  </r>
  <r>
    <x v="3"/>
  </r>
  <r>
    <x v="4"/>
  </r>
  <r>
    <x v="4"/>
  </r>
  <r>
    <x v="3"/>
  </r>
  <r>
    <x v="3"/>
  </r>
  <r>
    <x v="2"/>
  </r>
  <r>
    <x v="2"/>
  </r>
  <r>
    <x v="2"/>
  </r>
  <r>
    <x v="4"/>
  </r>
  <r>
    <x v="2"/>
  </r>
  <r>
    <x v="7"/>
  </r>
  <r>
    <x v="1"/>
  </r>
  <r>
    <x v="2"/>
  </r>
  <r>
    <x v="5"/>
  </r>
  <r>
    <x v="5"/>
  </r>
  <r>
    <x v="5"/>
  </r>
  <r>
    <x v="7"/>
  </r>
  <r>
    <x v="7"/>
  </r>
  <r>
    <x v="0"/>
  </r>
  <r>
    <x v="0"/>
  </r>
  <r>
    <x v="6"/>
  </r>
  <r>
    <x v="6"/>
  </r>
  <r>
    <x v="6"/>
  </r>
  <r>
    <x v="8"/>
  </r>
  <r>
    <x v="8"/>
  </r>
  <r>
    <x v="8"/>
  </r>
  <r>
    <x v="1"/>
  </r>
  <r>
    <x v="1"/>
  </r>
  <r>
    <x v="1"/>
  </r>
  <r>
    <x v="0"/>
  </r>
  <r>
    <x v="1"/>
  </r>
  <r>
    <x v="1"/>
  </r>
  <r>
    <x v="5"/>
  </r>
  <r>
    <x v="5"/>
  </r>
  <r>
    <x v="7"/>
  </r>
  <r>
    <x v="5"/>
  </r>
  <r>
    <x v="7"/>
  </r>
  <r>
    <x v="0"/>
  </r>
  <r>
    <x v="7"/>
  </r>
  <r>
    <x v="0"/>
  </r>
  <r>
    <x v="6"/>
  </r>
  <r>
    <x v="6"/>
  </r>
  <r>
    <x v="6"/>
  </r>
  <r>
    <x v="8"/>
  </r>
  <r>
    <x v="8"/>
  </r>
  <r>
    <x v="8"/>
  </r>
  <r>
    <x v="0"/>
  </r>
  <r>
    <x v="1"/>
  </r>
  <r>
    <x v="2"/>
  </r>
  <r>
    <x v="2"/>
  </r>
  <r>
    <x v="0"/>
  </r>
  <r>
    <x v="0"/>
  </r>
  <r>
    <x v="0"/>
  </r>
  <r>
    <x v="2"/>
  </r>
  <r>
    <x v="1"/>
  </r>
  <r>
    <x v="4"/>
  </r>
  <r>
    <x v="4"/>
  </r>
  <r>
    <x v="4"/>
  </r>
  <r>
    <x v="1"/>
  </r>
  <r>
    <x v="3"/>
  </r>
  <r>
    <x v="3"/>
  </r>
  <r>
    <x v="3"/>
  </r>
  <r>
    <x v="0"/>
  </r>
  <r>
    <x v="0"/>
  </r>
  <r>
    <x v="0"/>
  </r>
  <r>
    <x v="1"/>
  </r>
  <r>
    <x v="4"/>
  </r>
  <r>
    <x v="1"/>
  </r>
  <r>
    <x v="4"/>
  </r>
  <r>
    <x v="2"/>
  </r>
  <r>
    <x v="2"/>
  </r>
  <r>
    <x v="3"/>
  </r>
  <r>
    <x v="3"/>
  </r>
  <r>
    <x v="4"/>
  </r>
  <r>
    <x v="1"/>
  </r>
  <r>
    <x v="2"/>
  </r>
  <r>
    <x v="3"/>
  </r>
  <r>
    <x v="1"/>
  </r>
  <r>
    <x v="1"/>
  </r>
  <r>
    <x v="0"/>
  </r>
  <r>
    <x v="2"/>
  </r>
  <r>
    <x v="2"/>
  </r>
  <r>
    <x v="2"/>
  </r>
  <r>
    <x v="1"/>
  </r>
  <r>
    <x v="3"/>
  </r>
  <r>
    <x v="3"/>
  </r>
  <r>
    <x v="4"/>
  </r>
  <r>
    <x v="4"/>
  </r>
  <r>
    <x v="4"/>
  </r>
  <r>
    <x v="0"/>
  </r>
  <r>
    <x v="0"/>
  </r>
  <r>
    <x v="3"/>
  </r>
  <r>
    <x v="1"/>
  </r>
  <r>
    <x v="1"/>
  </r>
  <r>
    <x v="2"/>
  </r>
  <r>
    <x v="2"/>
  </r>
  <r>
    <x v="2"/>
  </r>
  <r>
    <x v="3"/>
  </r>
  <r>
    <x v="0"/>
  </r>
  <r>
    <x v="3"/>
  </r>
  <r>
    <x v="4"/>
  </r>
  <r>
    <x v="4"/>
  </r>
  <r>
    <x v="1"/>
  </r>
  <r>
    <x v="0"/>
  </r>
  <r>
    <x v="0"/>
  </r>
  <r>
    <x v="3"/>
  </r>
  <r>
    <x v="4"/>
  </r>
  <r>
    <x v="1"/>
  </r>
  <r>
    <x v="0"/>
  </r>
  <r>
    <x v="4"/>
  </r>
  <r>
    <x v="0"/>
  </r>
  <r>
    <x v="0"/>
  </r>
  <r>
    <x v="1"/>
  </r>
  <r>
    <x v="2"/>
  </r>
  <r>
    <x v="2"/>
  </r>
  <r>
    <x v="1"/>
  </r>
  <r>
    <x v="3"/>
  </r>
  <r>
    <x v="3"/>
  </r>
  <r>
    <x v="3"/>
  </r>
  <r>
    <x v="4"/>
  </r>
  <r>
    <x v="4"/>
  </r>
  <r>
    <x v="2"/>
  </r>
  <r>
    <x v="2"/>
  </r>
  <r>
    <x v="2"/>
  </r>
  <r>
    <x v="2"/>
  </r>
  <r>
    <x v="1"/>
  </r>
  <r>
    <x v="1"/>
  </r>
  <r>
    <x v="1"/>
  </r>
  <r>
    <x v="8"/>
  </r>
  <r>
    <x v="8"/>
  </r>
  <r>
    <x v="0"/>
  </r>
  <r>
    <x v="6"/>
  </r>
  <r>
    <x v="6"/>
  </r>
  <r>
    <x v="6"/>
  </r>
  <r>
    <x v="0"/>
  </r>
  <r>
    <x v="3"/>
  </r>
  <r>
    <x v="0"/>
  </r>
  <r>
    <x v="7"/>
  </r>
  <r>
    <x v="7"/>
  </r>
  <r>
    <x v="8"/>
  </r>
  <r>
    <x v="3"/>
  </r>
  <r>
    <x v="5"/>
  </r>
  <r>
    <x v="4"/>
  </r>
  <r>
    <x v="4"/>
  </r>
  <r>
    <x v="4"/>
  </r>
  <r>
    <x v="5"/>
  </r>
  <r>
    <x v="5"/>
  </r>
  <r>
    <x v="7"/>
  </r>
  <r>
    <x v="3"/>
  </r>
  <r>
    <x v="4"/>
  </r>
  <r>
    <x v="4"/>
  </r>
  <r>
    <x v="4"/>
  </r>
  <r>
    <x v="3"/>
  </r>
  <r>
    <x v="3"/>
  </r>
  <r>
    <x v="3"/>
  </r>
  <r>
    <x v="1"/>
  </r>
  <r>
    <x v="2"/>
  </r>
  <r>
    <x v="1"/>
  </r>
  <r>
    <x v="1"/>
  </r>
  <r>
    <x v="0"/>
  </r>
  <r>
    <x v="0"/>
  </r>
  <r>
    <x v="2"/>
  </r>
  <r>
    <x v="0"/>
  </r>
  <r>
    <x v="2"/>
  </r>
  <r>
    <x v="7"/>
  </r>
  <r>
    <x v="5"/>
  </r>
  <r>
    <x v="5"/>
  </r>
  <r>
    <x v="5"/>
  </r>
  <r>
    <x v="7"/>
  </r>
  <r>
    <x v="7"/>
  </r>
  <r>
    <x v="0"/>
  </r>
  <r>
    <x v="0"/>
  </r>
  <r>
    <x v="0"/>
  </r>
  <r>
    <x v="6"/>
  </r>
  <r>
    <x v="6"/>
  </r>
  <r>
    <x v="6"/>
  </r>
  <r>
    <x v="8"/>
  </r>
  <r>
    <x v="8"/>
  </r>
  <r>
    <x v="1"/>
  </r>
  <r>
    <x v="8"/>
  </r>
  <r>
    <x v="1"/>
  </r>
  <r>
    <x v="2"/>
  </r>
  <r>
    <x v="2"/>
  </r>
  <r>
    <x v="2"/>
  </r>
  <r>
    <x v="3"/>
  </r>
  <r>
    <x v="3"/>
  </r>
  <r>
    <x v="3"/>
  </r>
  <r>
    <x v="4"/>
  </r>
  <r>
    <x v="4"/>
  </r>
  <r>
    <x v="4"/>
  </r>
  <r>
    <x v="1"/>
  </r>
  <r>
    <x v="4"/>
  </r>
  <r>
    <x v="3"/>
  </r>
  <r>
    <x v="3"/>
  </r>
  <r>
    <x v="3"/>
  </r>
  <r>
    <x v="2"/>
  </r>
  <r>
    <x v="0"/>
  </r>
  <r>
    <x v="1"/>
  </r>
  <r>
    <x v="1"/>
  </r>
  <r>
    <x v="0"/>
  </r>
  <r>
    <x v="0"/>
  </r>
  <r>
    <x v="4"/>
  </r>
  <r>
    <x v="2"/>
  </r>
  <r>
    <x v="4"/>
  </r>
  <r>
    <x v="1"/>
  </r>
  <r>
    <x v="2"/>
  </r>
  <r>
    <x v="0"/>
  </r>
  <r>
    <x v="3"/>
  </r>
  <r>
    <x v="3"/>
  </r>
  <r>
    <x v="3"/>
  </r>
  <r>
    <x v="2"/>
  </r>
  <r>
    <x v="2"/>
  </r>
  <r>
    <x v="0"/>
  </r>
  <r>
    <x v="2"/>
  </r>
  <r>
    <x v="1"/>
  </r>
  <r>
    <x v="1"/>
  </r>
  <r>
    <x v="0"/>
  </r>
  <r>
    <x v="0"/>
  </r>
  <r>
    <x v="0"/>
  </r>
  <r>
    <x v="0"/>
  </r>
  <r>
    <x v="1"/>
  </r>
  <r>
    <x v="1"/>
  </r>
  <r>
    <x v="4"/>
  </r>
  <r>
    <x v="1"/>
  </r>
  <r>
    <x v="1"/>
  </r>
  <r>
    <x v="2"/>
  </r>
  <r>
    <x v="2"/>
  </r>
  <r>
    <x v="4"/>
  </r>
  <r>
    <x v="2"/>
  </r>
  <r>
    <x v="3"/>
  </r>
  <r>
    <x v="3"/>
  </r>
  <r>
    <x v="3"/>
  </r>
  <r>
    <x v="4"/>
  </r>
  <r>
    <x v="4"/>
  </r>
  <r>
    <x v="4"/>
  </r>
  <r>
    <x v="4"/>
  </r>
  <r>
    <x v="1"/>
  </r>
  <r>
    <x v="4"/>
  </r>
  <r>
    <x v="2"/>
  </r>
  <r>
    <x v="4"/>
  </r>
  <r>
    <x v="0"/>
  </r>
  <r>
    <x v="0"/>
  </r>
  <r>
    <x v="0"/>
  </r>
  <r>
    <x v="4"/>
  </r>
  <r>
    <x v="3"/>
  </r>
  <r>
    <x v="3"/>
  </r>
  <r>
    <x v="3"/>
  </r>
  <r>
    <x v="2"/>
  </r>
  <r>
    <x v="2"/>
  </r>
  <r>
    <x v="1"/>
  </r>
  <r>
    <x v="1"/>
  </r>
  <r>
    <x v="1"/>
  </r>
  <r>
    <x v="0"/>
  </r>
  <r>
    <x v="0"/>
  </r>
  <r>
    <x v="0"/>
  </r>
  <r>
    <x v="1"/>
  </r>
  <r>
    <x v="2"/>
  </r>
  <r>
    <x v="3"/>
  </r>
  <r>
    <x v="3"/>
  </r>
  <r>
    <x v="4"/>
  </r>
  <r>
    <x v="4"/>
  </r>
  <r>
    <x v="4"/>
  </r>
  <r>
    <x v="3"/>
  </r>
  <r>
    <x v="2"/>
  </r>
  <r>
    <x v="2"/>
  </r>
  <r>
    <x v="1"/>
  </r>
  <r>
    <x v="1"/>
  </r>
  <r>
    <x v="4"/>
  </r>
  <r>
    <x v="4"/>
  </r>
  <r>
    <x v="4"/>
  </r>
  <r>
    <x v="3"/>
  </r>
  <r>
    <x v="3"/>
  </r>
  <r>
    <x v="2"/>
  </r>
  <r>
    <x v="3"/>
  </r>
  <r>
    <x v="2"/>
  </r>
  <r>
    <x v="0"/>
  </r>
  <r>
    <x v="0"/>
  </r>
  <r>
    <x v="1"/>
  </r>
  <r>
    <x v="1"/>
  </r>
  <r>
    <x v="2"/>
  </r>
  <r>
    <x v="0"/>
  </r>
  <r>
    <x v="4"/>
  </r>
  <r>
    <x v="4"/>
  </r>
  <r>
    <x v="7"/>
  </r>
  <r>
    <x v="3"/>
  </r>
  <r>
    <x v="4"/>
  </r>
  <r>
    <x v="3"/>
  </r>
  <r>
    <x v="2"/>
  </r>
  <r>
    <x v="2"/>
  </r>
  <r>
    <x v="7"/>
  </r>
  <r>
    <x v="0"/>
  </r>
  <r>
    <x v="0"/>
  </r>
  <r>
    <x v="0"/>
  </r>
  <r>
    <x v="6"/>
  </r>
  <r>
    <x v="6"/>
  </r>
  <r>
    <x v="6"/>
  </r>
  <r>
    <x v="3"/>
  </r>
  <r>
    <x v="8"/>
  </r>
  <r>
    <x v="8"/>
  </r>
  <r>
    <x v="8"/>
  </r>
  <r>
    <x v="1"/>
  </r>
  <r>
    <x v="1"/>
  </r>
  <r>
    <x v="5"/>
  </r>
  <r>
    <x v="5"/>
  </r>
  <r>
    <x v="5"/>
  </r>
  <r>
    <x v="1"/>
  </r>
  <r>
    <x v="7"/>
  </r>
  <r>
    <x v="2"/>
  </r>
  <r>
    <x v="2"/>
  </r>
  <r>
    <x v="1"/>
  </r>
  <r>
    <x v="1"/>
  </r>
  <r>
    <x v="1"/>
  </r>
  <r>
    <x v="0"/>
  </r>
  <r>
    <x v="0"/>
  </r>
  <r>
    <x v="4"/>
  </r>
  <r>
    <x v="3"/>
  </r>
  <r>
    <x v="3"/>
  </r>
  <r>
    <x v="3"/>
  </r>
  <r>
    <x v="4"/>
  </r>
  <r>
    <x v="2"/>
  </r>
  <r>
    <x v="4"/>
  </r>
  <r>
    <x v="0"/>
  </r>
  <r>
    <x v="2"/>
  </r>
  <r>
    <x v="4"/>
  </r>
  <r>
    <x v="0"/>
  </r>
  <r>
    <x v="3"/>
  </r>
  <r>
    <x v="2"/>
  </r>
  <r>
    <x v="2"/>
  </r>
  <r>
    <x v="2"/>
  </r>
  <r>
    <x v="1"/>
  </r>
  <r>
    <x v="1"/>
  </r>
  <r>
    <x v="0"/>
  </r>
  <r>
    <x v="0"/>
  </r>
  <r>
    <x v="3"/>
  </r>
  <r>
    <x v="3"/>
  </r>
  <r>
    <x v="4"/>
  </r>
  <r>
    <x v="4"/>
  </r>
  <r>
    <x v="1"/>
  </r>
  <r>
    <x v="1"/>
  </r>
  <r>
    <x v="0"/>
  </r>
  <r>
    <x v="0"/>
  </r>
  <r>
    <x v="0"/>
  </r>
  <r>
    <x v="1"/>
  </r>
  <r>
    <x v="1"/>
  </r>
  <r>
    <x v="3"/>
  </r>
  <r>
    <x v="4"/>
  </r>
  <r>
    <x v="2"/>
  </r>
  <r>
    <x v="2"/>
  </r>
  <r>
    <x v="4"/>
  </r>
  <r>
    <x v="2"/>
  </r>
  <r>
    <x v="3"/>
  </r>
  <r>
    <x v="3"/>
  </r>
  <r>
    <x v="4"/>
  </r>
  <r>
    <x v="0"/>
  </r>
  <r>
    <x v="0"/>
  </r>
  <r>
    <x v="1"/>
  </r>
  <r>
    <x v="1"/>
  </r>
  <r>
    <x v="1"/>
  </r>
  <r>
    <x v="2"/>
  </r>
  <r>
    <x v="2"/>
  </r>
  <r>
    <x v="3"/>
  </r>
  <r>
    <x v="4"/>
  </r>
  <r>
    <x v="4"/>
  </r>
  <r>
    <x v="3"/>
  </r>
  <r>
    <x v="0"/>
  </r>
  <r>
    <x v="3"/>
  </r>
  <r>
    <x v="2"/>
  </r>
  <r>
    <x v="4"/>
  </r>
  <r>
    <x v="2"/>
  </r>
  <r>
    <x v="0"/>
  </r>
  <r>
    <x v="0"/>
  </r>
  <r>
    <x v="4"/>
  </r>
  <r>
    <x v="4"/>
  </r>
  <r>
    <x v="4"/>
  </r>
  <r>
    <x v="3"/>
  </r>
  <r>
    <x v="3"/>
  </r>
  <r>
    <x v="3"/>
  </r>
  <r>
    <x v="2"/>
  </r>
  <r>
    <x v="1"/>
  </r>
  <r>
    <x v="1"/>
  </r>
  <r>
    <x v="1"/>
  </r>
  <r>
    <x v="0"/>
  </r>
  <r>
    <x v="2"/>
  </r>
  <r>
    <x v="1"/>
  </r>
  <r>
    <x v="0"/>
  </r>
  <r>
    <x v="0"/>
  </r>
  <r>
    <x v="1"/>
  </r>
  <r>
    <x v="1"/>
  </r>
  <r>
    <x v="2"/>
  </r>
  <r>
    <x v="4"/>
  </r>
  <r>
    <x v="2"/>
  </r>
  <r>
    <x v="3"/>
  </r>
  <r>
    <x v="3"/>
  </r>
  <r>
    <x v="3"/>
  </r>
  <r>
    <x v="4"/>
  </r>
  <r>
    <x v="4"/>
  </r>
  <r>
    <x v="2"/>
  </r>
  <r>
    <x v="0"/>
  </r>
  <r>
    <x v="2"/>
  </r>
  <r>
    <x v="4"/>
  </r>
  <r>
    <x v="4"/>
  </r>
  <r>
    <x v="3"/>
  </r>
  <r>
    <x v="3"/>
  </r>
  <r>
    <x v="3"/>
  </r>
  <r>
    <x v="2"/>
  </r>
  <r>
    <x v="2"/>
  </r>
  <r>
    <x v="1"/>
  </r>
  <r>
    <x v="1"/>
  </r>
  <r>
    <x v="1"/>
  </r>
  <r>
    <x v="8"/>
  </r>
  <r>
    <x v="4"/>
  </r>
  <r>
    <x v="8"/>
  </r>
  <r>
    <x v="6"/>
  </r>
  <r>
    <x v="6"/>
  </r>
  <r>
    <x v="6"/>
  </r>
  <r>
    <x v="0"/>
  </r>
  <r>
    <x v="0"/>
  </r>
  <r>
    <x v="0"/>
  </r>
  <r>
    <x v="7"/>
  </r>
  <r>
    <x v="7"/>
  </r>
  <r>
    <x v="7"/>
  </r>
  <r>
    <x v="5"/>
  </r>
  <r>
    <x v="8"/>
  </r>
  <r>
    <x v="5"/>
  </r>
  <r>
    <x v="5"/>
  </r>
  <r>
    <x v="4"/>
  </r>
  <r>
    <x v="4"/>
  </r>
  <r>
    <x v="4"/>
  </r>
  <r>
    <x v="3"/>
  </r>
  <r>
    <x v="3"/>
  </r>
  <r>
    <x v="3"/>
  </r>
  <r>
    <x v="2"/>
  </r>
  <r>
    <x v="2"/>
  </r>
  <r>
    <x v="2"/>
  </r>
  <r>
    <x v="1"/>
  </r>
  <r>
    <x v="1"/>
  </r>
  <r>
    <x v="1"/>
  </r>
  <r>
    <x v="8"/>
  </r>
  <r>
    <x v="8"/>
  </r>
  <r>
    <x v="6"/>
  </r>
  <r>
    <x v="5"/>
  </r>
  <r>
    <x v="5"/>
  </r>
  <r>
    <x v="5"/>
  </r>
  <r>
    <x v="7"/>
  </r>
  <r>
    <x v="8"/>
  </r>
  <r>
    <x v="7"/>
  </r>
  <r>
    <x v="7"/>
  </r>
  <r>
    <x v="0"/>
  </r>
  <r>
    <x v="0"/>
  </r>
  <r>
    <x v="6"/>
  </r>
  <r>
    <x v="6"/>
  </r>
  <r>
    <x v="0"/>
  </r>
  <r>
    <x v="1"/>
  </r>
  <r>
    <x v="0"/>
  </r>
  <r>
    <x v="0"/>
  </r>
  <r>
    <x v="1"/>
  </r>
  <r>
    <x v="0"/>
  </r>
  <r>
    <x v="2"/>
  </r>
  <r>
    <x v="4"/>
  </r>
  <r>
    <x v="4"/>
  </r>
  <r>
    <x v="4"/>
  </r>
  <r>
    <x v="3"/>
  </r>
  <r>
    <x v="1"/>
  </r>
  <r>
    <x v="3"/>
  </r>
  <r>
    <x v="2"/>
  </r>
  <r>
    <x v="2"/>
  </r>
  <r>
    <x v="3"/>
  </r>
  <r>
    <x v="2"/>
  </r>
  <r>
    <x v="1"/>
  </r>
  <r>
    <x v="1"/>
  </r>
  <r>
    <x v="1"/>
  </r>
  <r>
    <x v="0"/>
  </r>
  <r>
    <x v="0"/>
  </r>
  <r>
    <x v="0"/>
  </r>
  <r>
    <x v="0"/>
  </r>
  <r>
    <x v="0"/>
  </r>
  <r>
    <x v="3"/>
  </r>
  <r>
    <x v="1"/>
  </r>
  <r>
    <x v="4"/>
  </r>
  <r>
    <x v="4"/>
  </r>
  <r>
    <x v="1"/>
  </r>
  <r>
    <x v="1"/>
  </r>
  <r>
    <x v="2"/>
  </r>
  <r>
    <x v="2"/>
  </r>
  <r>
    <x v="2"/>
  </r>
  <r>
    <x v="3"/>
  </r>
  <r>
    <x v="3"/>
  </r>
  <r>
    <x v="4"/>
  </r>
  <r>
    <x v="2"/>
  </r>
  <r>
    <x v="2"/>
  </r>
  <r>
    <x v="3"/>
  </r>
  <r>
    <x v="3"/>
  </r>
  <r>
    <x v="4"/>
  </r>
  <r>
    <x v="4"/>
  </r>
  <r>
    <x v="4"/>
  </r>
  <r>
    <x v="3"/>
  </r>
  <r>
    <x v="4"/>
  </r>
  <r>
    <x v="4"/>
  </r>
  <r>
    <x v="4"/>
  </r>
  <r>
    <x v="3"/>
  </r>
  <r>
    <x v="3"/>
  </r>
  <r>
    <x v="2"/>
  </r>
  <r>
    <x v="2"/>
  </r>
  <r>
    <x v="2"/>
  </r>
  <r>
    <x v="1"/>
  </r>
  <r>
    <x v="3"/>
  </r>
  <r>
    <x v="0"/>
  </r>
  <r>
    <x v="3"/>
  </r>
  <r>
    <x v="4"/>
  </r>
  <r>
    <x v="1"/>
  </r>
  <r>
    <x v="1"/>
  </r>
  <r>
    <x v="1"/>
  </r>
  <r>
    <x v="1"/>
  </r>
  <r>
    <x v="2"/>
  </r>
  <r>
    <x v="2"/>
  </r>
  <r>
    <x v="2"/>
  </r>
  <r>
    <x v="0"/>
  </r>
  <r>
    <x v="3"/>
  </r>
  <r>
    <x v="3"/>
  </r>
  <r>
    <x v="4"/>
  </r>
  <r>
    <x v="0"/>
  </r>
  <r>
    <x v="0"/>
  </r>
  <r>
    <x v="0"/>
  </r>
  <r>
    <x v="1"/>
  </r>
  <r>
    <x v="4"/>
  </r>
  <r>
    <x v="0"/>
  </r>
  <r>
    <x v="2"/>
  </r>
  <r>
    <x v="4"/>
  </r>
  <r>
    <x v="4"/>
  </r>
  <r>
    <x v="4"/>
  </r>
  <r>
    <x v="3"/>
  </r>
  <r>
    <x v="3"/>
  </r>
  <r>
    <x v="3"/>
  </r>
  <r>
    <x v="1"/>
  </r>
  <r>
    <x v="2"/>
  </r>
  <r>
    <x v="0"/>
  </r>
  <r>
    <x v="0"/>
  </r>
  <r>
    <x v="0"/>
  </r>
  <r>
    <x v="1"/>
  </r>
  <r>
    <x v="1"/>
  </r>
  <r>
    <x v="2"/>
  </r>
  <r>
    <x v="8"/>
  </r>
  <r>
    <x v="6"/>
  </r>
  <r>
    <x v="6"/>
  </r>
  <r>
    <x v="6"/>
  </r>
  <r>
    <x v="0"/>
  </r>
  <r>
    <x v="0"/>
  </r>
  <r>
    <x v="7"/>
  </r>
  <r>
    <x v="7"/>
  </r>
  <r>
    <x v="7"/>
  </r>
  <r>
    <x v="5"/>
  </r>
  <r>
    <x v="5"/>
  </r>
  <r>
    <x v="8"/>
  </r>
  <r>
    <x v="0"/>
  </r>
  <r>
    <x v="5"/>
  </r>
  <r>
    <x v="8"/>
  </r>
  <r>
    <x v="1"/>
  </r>
  <r>
    <x v="1"/>
  </r>
  <r>
    <x v="4"/>
  </r>
  <r>
    <x v="4"/>
  </r>
  <r>
    <x v="3"/>
  </r>
  <r>
    <x v="3"/>
  </r>
  <r>
    <x v="4"/>
  </r>
  <r>
    <x v="2"/>
  </r>
  <r>
    <x v="2"/>
  </r>
  <r>
    <x v="2"/>
  </r>
  <r>
    <x v="1"/>
  </r>
  <r>
    <x v="3"/>
  </r>
  <r>
    <x v="3"/>
  </r>
  <r>
    <x v="4"/>
  </r>
  <r>
    <x v="4"/>
  </r>
  <r>
    <x v="4"/>
  </r>
  <r>
    <x v="3"/>
  </r>
  <r>
    <x v="3"/>
  </r>
  <r>
    <x v="2"/>
  </r>
  <r>
    <x v="0"/>
  </r>
  <r>
    <x v="2"/>
  </r>
  <r>
    <x v="1"/>
  </r>
  <r>
    <x v="1"/>
  </r>
  <r>
    <x v="1"/>
  </r>
  <r>
    <x v="0"/>
  </r>
  <r>
    <x v="0"/>
  </r>
  <r>
    <x v="2"/>
  </r>
  <r>
    <x v="5"/>
  </r>
  <r>
    <x v="5"/>
  </r>
  <r>
    <x v="1"/>
  </r>
  <r>
    <x v="7"/>
  </r>
  <r>
    <x v="7"/>
  </r>
  <r>
    <x v="0"/>
  </r>
  <r>
    <x v="0"/>
  </r>
  <r>
    <x v="4"/>
  </r>
  <r>
    <x v="1"/>
  </r>
  <r>
    <x v="0"/>
  </r>
  <r>
    <x v="6"/>
  </r>
  <r>
    <x v="6"/>
  </r>
  <r>
    <x v="6"/>
  </r>
  <r>
    <x v="8"/>
  </r>
  <r>
    <x v="8"/>
  </r>
  <r>
    <x v="8"/>
  </r>
  <r>
    <x v="4"/>
  </r>
  <r>
    <x v="4"/>
  </r>
  <r>
    <x v="7"/>
  </r>
  <r>
    <x v="5"/>
  </r>
  <r>
    <x v="1"/>
  </r>
  <r>
    <x v="2"/>
  </r>
  <r>
    <x v="3"/>
  </r>
  <r>
    <x v="3"/>
  </r>
  <r>
    <x v="2"/>
  </r>
  <r>
    <x v="3"/>
  </r>
  <r>
    <x v="2"/>
  </r>
  <r>
    <x v="2"/>
  </r>
  <r>
    <x v="0"/>
  </r>
  <r>
    <x v="2"/>
  </r>
  <r>
    <x v="2"/>
  </r>
  <r>
    <x v="3"/>
  </r>
  <r>
    <x v="3"/>
  </r>
  <r>
    <x v="4"/>
  </r>
  <r>
    <x v="4"/>
  </r>
  <r>
    <x v="4"/>
  </r>
  <r>
    <x v="3"/>
  </r>
  <r>
    <x v="1"/>
  </r>
  <r>
    <x v="1"/>
  </r>
  <r>
    <x v="1"/>
  </r>
  <r>
    <x v="0"/>
  </r>
  <r>
    <x v="0"/>
  </r>
  <r>
    <x v="2"/>
  </r>
  <r>
    <x v="1"/>
  </r>
  <r>
    <x v="1"/>
  </r>
  <r>
    <x v="1"/>
  </r>
  <r>
    <x v="0"/>
  </r>
  <r>
    <x v="0"/>
  </r>
  <r>
    <x v="2"/>
  </r>
  <r>
    <x v="4"/>
  </r>
  <r>
    <x v="4"/>
  </r>
  <r>
    <x v="4"/>
  </r>
  <r>
    <x v="3"/>
  </r>
  <r>
    <x v="3"/>
  </r>
  <r>
    <x v="3"/>
  </r>
  <r>
    <x v="2"/>
  </r>
  <r>
    <x v="0"/>
  </r>
  <r>
    <x v="0"/>
  </r>
  <r>
    <x v="0"/>
  </r>
  <r>
    <x v="0"/>
  </r>
  <r>
    <x v="3"/>
  </r>
  <r>
    <x v="4"/>
  </r>
  <r>
    <x v="4"/>
  </r>
  <r>
    <x v="4"/>
  </r>
  <r>
    <x v="3"/>
  </r>
  <r>
    <x v="3"/>
  </r>
  <r>
    <x v="2"/>
  </r>
  <r>
    <x v="2"/>
  </r>
  <r>
    <x v="2"/>
  </r>
  <r>
    <x v="1"/>
  </r>
  <r>
    <x v="1"/>
  </r>
  <r>
    <x v="1"/>
  </r>
  <r>
    <x v="1"/>
  </r>
  <r>
    <x v="1"/>
  </r>
  <r>
    <x v="1"/>
  </r>
  <r>
    <x v="0"/>
  </r>
  <r>
    <x v="0"/>
  </r>
  <r>
    <x v="0"/>
  </r>
  <r>
    <x v="2"/>
  </r>
  <r>
    <x v="4"/>
  </r>
  <r>
    <x v="4"/>
  </r>
  <r>
    <x v="4"/>
  </r>
  <r>
    <x v="3"/>
  </r>
  <r>
    <x v="2"/>
  </r>
  <r>
    <x v="2"/>
  </r>
  <r>
    <x v="3"/>
  </r>
  <r>
    <x v="3"/>
  </r>
  <r>
    <x v="1"/>
  </r>
  <r>
    <x v="2"/>
  </r>
  <r>
    <x v="3"/>
  </r>
  <r>
    <x v="3"/>
  </r>
  <r>
    <x v="2"/>
  </r>
  <r>
    <x v="4"/>
  </r>
  <r>
    <x v="2"/>
  </r>
  <r>
    <x v="1"/>
  </r>
  <r>
    <x v="1"/>
  </r>
  <r>
    <x v="4"/>
  </r>
  <r>
    <x v="0"/>
  </r>
  <r>
    <x v="0"/>
  </r>
  <r>
    <x v="0"/>
  </r>
  <r>
    <x v="3"/>
  </r>
  <r>
    <x v="4"/>
  </r>
  <r>
    <x v="2"/>
  </r>
  <r>
    <x v="2"/>
  </r>
  <r>
    <x v="3"/>
  </r>
  <r>
    <x v="3"/>
  </r>
  <r>
    <x v="3"/>
  </r>
  <r>
    <x v="4"/>
  </r>
  <r>
    <x v="0"/>
  </r>
  <r>
    <x v="2"/>
  </r>
  <r>
    <x v="1"/>
  </r>
  <r>
    <x v="1"/>
  </r>
  <r>
    <x v="1"/>
  </r>
  <r>
    <x v="0"/>
  </r>
  <r>
    <x v="0"/>
  </r>
  <r>
    <x v="4"/>
  </r>
  <r>
    <x v="4"/>
  </r>
  <r>
    <x v="0"/>
  </r>
  <r>
    <x v="0"/>
  </r>
  <r>
    <x v="3"/>
  </r>
  <r>
    <x v="4"/>
  </r>
  <r>
    <x v="3"/>
  </r>
  <r>
    <x v="3"/>
  </r>
  <r>
    <x v="2"/>
  </r>
  <r>
    <x v="2"/>
  </r>
  <r>
    <x v="2"/>
  </r>
  <r>
    <x v="1"/>
  </r>
  <r>
    <x v="1"/>
  </r>
  <r>
    <x v="4"/>
  </r>
  <r>
    <x v="1"/>
  </r>
  <r>
    <x v="4"/>
  </r>
  <r>
    <x v="0"/>
  </r>
  <r>
    <x v="2"/>
  </r>
  <r>
    <x v="2"/>
  </r>
  <r>
    <x v="0"/>
  </r>
  <r>
    <x v="3"/>
  </r>
  <r>
    <x v="4"/>
  </r>
  <r>
    <x v="2"/>
  </r>
  <r>
    <x v="4"/>
  </r>
  <r>
    <x v="4"/>
  </r>
  <r>
    <x v="1"/>
  </r>
  <r>
    <x v="0"/>
  </r>
  <r>
    <x v="3"/>
  </r>
  <r>
    <x v="1"/>
  </r>
  <r>
    <x v="0"/>
  </r>
  <r>
    <x v="1"/>
  </r>
  <r>
    <x v="3"/>
  </r>
  <r>
    <x v="0"/>
  </r>
  <r>
    <x v="0"/>
  </r>
  <r>
    <x v="1"/>
  </r>
  <r>
    <x v="1"/>
  </r>
  <r>
    <x v="1"/>
  </r>
  <r>
    <x v="2"/>
  </r>
  <r>
    <x v="0"/>
  </r>
  <r>
    <x v="2"/>
  </r>
  <r>
    <x v="2"/>
  </r>
  <r>
    <x v="3"/>
  </r>
  <r>
    <x v="3"/>
  </r>
  <r>
    <x v="4"/>
  </r>
  <r>
    <x v="4"/>
  </r>
  <r>
    <x v="3"/>
  </r>
  <r>
    <x v="4"/>
  </r>
  <r>
    <x v="2"/>
  </r>
  <r>
    <x v="4"/>
  </r>
  <r>
    <x v="4"/>
  </r>
  <r>
    <x v="3"/>
  </r>
  <r>
    <x v="3"/>
  </r>
  <r>
    <x v="0"/>
  </r>
  <r>
    <x v="1"/>
  </r>
  <r>
    <x v="1"/>
  </r>
  <r>
    <x v="1"/>
  </r>
  <r>
    <x v="2"/>
  </r>
  <r>
    <x v="2"/>
  </r>
  <r>
    <x v="3"/>
  </r>
  <r>
    <x v="0"/>
  </r>
  <r>
    <x v="0"/>
  </r>
  <r>
    <x v="2"/>
  </r>
  <r>
    <x v="4"/>
  </r>
  <r>
    <x v="3"/>
  </r>
  <r>
    <x v="3"/>
  </r>
  <r>
    <x v="3"/>
  </r>
  <r>
    <x v="2"/>
  </r>
  <r>
    <x v="2"/>
  </r>
  <r>
    <x v="1"/>
  </r>
  <r>
    <x v="1"/>
  </r>
  <r>
    <x v="1"/>
  </r>
  <r>
    <x v="0"/>
  </r>
  <r>
    <x v="0"/>
  </r>
  <r>
    <x v="0"/>
  </r>
  <r>
    <x v="4"/>
  </r>
  <r>
    <x v="4"/>
  </r>
  <r>
    <x v="3"/>
  </r>
  <r>
    <x v="3"/>
  </r>
  <r>
    <x v="2"/>
  </r>
  <r>
    <x v="3"/>
  </r>
  <r>
    <x v="2"/>
  </r>
  <r>
    <x v="1"/>
  </r>
  <r>
    <x v="1"/>
  </r>
  <r>
    <x v="1"/>
  </r>
  <r>
    <x v="0"/>
  </r>
  <r>
    <x v="2"/>
  </r>
  <r>
    <x v="4"/>
  </r>
  <r>
    <x v="4"/>
  </r>
  <r>
    <x v="4"/>
  </r>
  <r>
    <x v="1"/>
  </r>
  <r>
    <x v="1"/>
  </r>
  <r>
    <x v="1"/>
  </r>
  <r>
    <x v="0"/>
  </r>
  <r>
    <x v="0"/>
  </r>
  <r>
    <x v="0"/>
  </r>
  <r>
    <x v="0"/>
  </r>
  <r>
    <x v="0"/>
  </r>
  <r>
    <x v="3"/>
  </r>
  <r>
    <x v="2"/>
  </r>
  <r>
    <x v="3"/>
  </r>
  <r>
    <x v="3"/>
  </r>
  <r>
    <x v="4"/>
  </r>
  <r>
    <x v="4"/>
  </r>
  <r>
    <x v="4"/>
  </r>
  <r>
    <x v="2"/>
  </r>
  <r>
    <x v="2"/>
  </r>
  <r>
    <x v="2"/>
  </r>
  <r>
    <x v="0"/>
  </r>
  <r>
    <x v="4"/>
  </r>
  <r>
    <x v="4"/>
  </r>
  <r>
    <x v="0"/>
  </r>
  <r>
    <x v="3"/>
  </r>
  <r>
    <x v="2"/>
  </r>
  <r>
    <x v="2"/>
  </r>
  <r>
    <x v="4"/>
  </r>
  <r>
    <x v="3"/>
  </r>
  <r>
    <x v="3"/>
  </r>
  <r>
    <x v="0"/>
  </r>
  <r>
    <x v="1"/>
  </r>
  <r>
    <x v="1"/>
  </r>
  <r>
    <x v="1"/>
  </r>
  <r>
    <x v="3"/>
  </r>
  <r>
    <x v="4"/>
  </r>
  <r>
    <x v="4"/>
  </r>
  <r>
    <x v="1"/>
  </r>
  <r>
    <x v="4"/>
  </r>
  <r>
    <x v="2"/>
  </r>
  <r>
    <x v="2"/>
  </r>
  <r>
    <x v="3"/>
  </r>
  <r>
    <x v="3"/>
  </r>
  <r>
    <x v="8"/>
  </r>
  <r>
    <x v="2"/>
  </r>
  <r>
    <x v="8"/>
  </r>
  <r>
    <x v="1"/>
  </r>
  <r>
    <x v="5"/>
  </r>
  <r>
    <x v="5"/>
  </r>
  <r>
    <x v="5"/>
  </r>
  <r>
    <x v="7"/>
  </r>
  <r>
    <x v="7"/>
  </r>
  <r>
    <x v="7"/>
  </r>
  <r>
    <x v="1"/>
  </r>
  <r>
    <x v="0"/>
  </r>
  <r>
    <x v="0"/>
  </r>
  <r>
    <x v="6"/>
  </r>
  <r>
    <x v="6"/>
  </r>
  <r>
    <x v="6"/>
  </r>
  <r>
    <x v="8"/>
  </r>
  <r>
    <x v="0"/>
  </r>
  <r>
    <x v="4"/>
  </r>
  <r>
    <x v="1"/>
  </r>
  <r>
    <x v="3"/>
  </r>
  <r>
    <x v="4"/>
  </r>
  <r>
    <x v="3"/>
  </r>
  <r>
    <x v="2"/>
  </r>
  <r>
    <x v="1"/>
  </r>
  <r>
    <x v="1"/>
  </r>
  <r>
    <x v="2"/>
  </r>
  <r>
    <x v="0"/>
  </r>
  <r>
    <x v="2"/>
  </r>
  <r>
    <x v="0"/>
  </r>
  <r>
    <x v="3"/>
  </r>
  <r>
    <x v="0"/>
  </r>
  <r>
    <x v="4"/>
  </r>
  <r>
    <x v="1"/>
  </r>
  <r>
    <x v="2"/>
  </r>
  <r>
    <x v="0"/>
  </r>
  <r>
    <x v="1"/>
  </r>
  <r>
    <x v="1"/>
  </r>
  <r>
    <x v="6"/>
  </r>
  <r>
    <x v="2"/>
  </r>
  <r>
    <x v="3"/>
  </r>
  <r>
    <x v="8"/>
  </r>
  <r>
    <x v="3"/>
  </r>
  <r>
    <x v="2"/>
  </r>
  <r>
    <x v="3"/>
  </r>
  <r>
    <x v="6"/>
  </r>
  <r>
    <x v="6"/>
  </r>
  <r>
    <x v="4"/>
  </r>
  <r>
    <x v="4"/>
  </r>
  <r>
    <x v="4"/>
  </r>
  <r>
    <x v="8"/>
  </r>
  <r>
    <x v="8"/>
  </r>
  <r>
    <x v="4"/>
  </r>
  <r>
    <x v="0"/>
  </r>
  <r>
    <x v="3"/>
  </r>
  <r>
    <x v="4"/>
  </r>
  <r>
    <x v="4"/>
  </r>
  <r>
    <x v="4"/>
  </r>
  <r>
    <x v="4"/>
  </r>
  <r>
    <x v="3"/>
  </r>
  <r>
    <x v="3"/>
  </r>
  <r>
    <x v="2"/>
  </r>
  <r>
    <x v="2"/>
  </r>
  <r>
    <x v="2"/>
  </r>
  <r>
    <x v="1"/>
  </r>
  <r>
    <x v="1"/>
  </r>
  <r>
    <x v="1"/>
  </r>
  <r>
    <x v="3"/>
  </r>
  <r>
    <x v="8"/>
  </r>
  <r>
    <x v="8"/>
  </r>
  <r>
    <x v="6"/>
  </r>
  <r>
    <x v="6"/>
  </r>
  <r>
    <x v="0"/>
  </r>
  <r>
    <x v="0"/>
  </r>
  <r>
    <x v="0"/>
  </r>
  <r>
    <x v="0"/>
  </r>
  <r>
    <x v="7"/>
  </r>
  <r>
    <x v="7"/>
  </r>
  <r>
    <x v="7"/>
  </r>
  <r>
    <x v="5"/>
  </r>
  <r>
    <x v="5"/>
  </r>
  <r>
    <x v="5"/>
  </r>
  <r>
    <x v="8"/>
  </r>
  <r>
    <x v="3"/>
  </r>
  <r>
    <x v="6"/>
  </r>
  <r>
    <x v="2"/>
  </r>
  <r>
    <x v="7"/>
  </r>
  <r>
    <x v="7"/>
  </r>
  <r>
    <x v="7"/>
  </r>
  <r>
    <x v="2"/>
  </r>
  <r>
    <x v="5"/>
  </r>
  <r>
    <x v="5"/>
  </r>
  <r>
    <x v="5"/>
  </r>
  <r>
    <x v="4"/>
  </r>
  <r>
    <x v="5"/>
  </r>
  <r>
    <x v="5"/>
  </r>
  <r>
    <x v="5"/>
  </r>
  <r>
    <x v="7"/>
  </r>
  <r>
    <x v="7"/>
  </r>
  <r>
    <x v="3"/>
  </r>
  <r>
    <x v="0"/>
  </r>
  <r>
    <x v="1"/>
  </r>
  <r>
    <x v="8"/>
  </r>
  <r>
    <x v="8"/>
  </r>
  <r>
    <x v="8"/>
  </r>
  <r>
    <x v="7"/>
  </r>
  <r>
    <x v="1"/>
  </r>
  <r>
    <x v="6"/>
  </r>
  <r>
    <x v="2"/>
  </r>
  <r>
    <x v="6"/>
  </r>
  <r>
    <x v="6"/>
  </r>
  <r>
    <x v="0"/>
  </r>
  <r>
    <x v="0"/>
  </r>
  <r>
    <x v="1"/>
  </r>
  <r>
    <x v="3"/>
  </r>
  <r>
    <x v="2"/>
  </r>
  <r>
    <x v="2"/>
  </r>
  <r>
    <x v="0"/>
  </r>
  <r>
    <x v="1"/>
  </r>
  <r>
    <x v="1"/>
  </r>
  <r>
    <x v="0"/>
  </r>
  <r>
    <x v="0"/>
  </r>
  <r>
    <x v="3"/>
  </r>
  <r>
    <x v="1"/>
  </r>
  <r>
    <x v="3"/>
  </r>
  <r>
    <x v="2"/>
  </r>
  <r>
    <x v="4"/>
  </r>
  <r>
    <x v="4"/>
  </r>
  <r>
    <x v="4"/>
  </r>
  <r>
    <x v="0"/>
  </r>
  <r>
    <x v="0"/>
  </r>
  <r>
    <x v="0"/>
  </r>
  <r>
    <x v="1"/>
  </r>
  <r>
    <x v="1"/>
  </r>
  <r>
    <x v="1"/>
  </r>
  <r>
    <x v="4"/>
  </r>
  <r>
    <x v="2"/>
  </r>
  <r>
    <x v="2"/>
  </r>
  <r>
    <x v="3"/>
  </r>
  <r>
    <x v="3"/>
  </r>
  <r>
    <x v="3"/>
  </r>
  <r>
    <x v="4"/>
  </r>
  <r>
    <x v="2"/>
  </r>
  <r>
    <x v="4"/>
  </r>
  <r>
    <x v="4"/>
  </r>
  <r>
    <x v="4"/>
  </r>
  <r>
    <x v="3"/>
  </r>
  <r>
    <x v="3"/>
  </r>
  <r>
    <x v="0"/>
  </r>
  <r>
    <x v="0"/>
  </r>
  <r>
    <x v="0"/>
  </r>
  <r>
    <x v="1"/>
  </r>
  <r>
    <x v="1"/>
  </r>
  <r>
    <x v="1"/>
  </r>
  <r>
    <x v="2"/>
  </r>
  <r>
    <x v="2"/>
  </r>
  <r>
    <x v="2"/>
  </r>
  <r>
    <x v="4"/>
  </r>
  <r>
    <x v="3"/>
  </r>
  <r>
    <x v="1"/>
  </r>
  <r>
    <x v="0"/>
  </r>
  <r>
    <x v="1"/>
  </r>
  <r>
    <x v="1"/>
  </r>
  <r>
    <x v="1"/>
  </r>
  <r>
    <x v="0"/>
  </r>
  <r>
    <x v="0"/>
  </r>
  <r>
    <x v="0"/>
  </r>
  <r>
    <x v="0"/>
  </r>
  <r>
    <x v="4"/>
  </r>
  <r>
    <x v="2"/>
  </r>
  <r>
    <x v="0"/>
  </r>
  <r>
    <x v="1"/>
  </r>
  <r>
    <x v="2"/>
  </r>
  <r>
    <x v="2"/>
  </r>
  <r>
    <x v="2"/>
  </r>
  <r>
    <x v="3"/>
  </r>
  <r>
    <x v="3"/>
  </r>
  <r>
    <x v="3"/>
  </r>
  <r>
    <x v="4"/>
  </r>
  <r>
    <x v="1"/>
  </r>
  <r>
    <x v="4"/>
  </r>
  <r>
    <x v="2"/>
  </r>
  <r>
    <x v="3"/>
  </r>
  <r>
    <x v="4"/>
  </r>
  <r>
    <x v="3"/>
  </r>
  <r>
    <x v="3"/>
  </r>
  <r>
    <x v="3"/>
  </r>
  <r>
    <x v="2"/>
  </r>
  <r>
    <x v="2"/>
  </r>
  <r>
    <x v="2"/>
  </r>
  <r>
    <x v="1"/>
  </r>
  <r>
    <x v="2"/>
  </r>
  <r>
    <x v="1"/>
  </r>
  <r>
    <x v="0"/>
  </r>
  <r>
    <x v="0"/>
  </r>
  <r>
    <x v="0"/>
  </r>
  <r>
    <x v="4"/>
  </r>
  <r>
    <x v="4"/>
  </r>
  <r>
    <x v="4"/>
  </r>
  <r>
    <x v="3"/>
  </r>
  <r>
    <x v="3"/>
  </r>
  <r>
    <x v="1"/>
  </r>
  <r>
    <x v="4"/>
  </r>
  <r>
    <x v="4"/>
  </r>
  <r>
    <x v="0"/>
  </r>
  <r>
    <x v="4"/>
  </r>
  <r>
    <x v="3"/>
  </r>
  <r>
    <x v="3"/>
  </r>
  <r>
    <x v="3"/>
  </r>
  <r>
    <x v="2"/>
  </r>
  <r>
    <x v="2"/>
  </r>
  <r>
    <x v="2"/>
  </r>
  <r>
    <x v="1"/>
  </r>
  <r>
    <x v="1"/>
  </r>
  <r>
    <x v="1"/>
  </r>
  <r>
    <x v="4"/>
  </r>
  <r>
    <x v="0"/>
  </r>
  <r>
    <x v="0"/>
  </r>
  <r>
    <x v="4"/>
  </r>
  <r>
    <x v="3"/>
  </r>
  <r>
    <x v="4"/>
  </r>
  <r>
    <x v="3"/>
  </r>
  <r>
    <x v="3"/>
  </r>
  <r>
    <x v="1"/>
  </r>
  <r>
    <x v="0"/>
  </r>
  <r>
    <x v="0"/>
  </r>
  <r>
    <x v="1"/>
  </r>
  <r>
    <x v="4"/>
  </r>
  <r>
    <x v="0"/>
  </r>
  <r>
    <x v="1"/>
  </r>
  <r>
    <x v="2"/>
  </r>
  <r>
    <x v="2"/>
  </r>
  <r>
    <x v="2"/>
  </r>
  <r>
    <x v="4"/>
  </r>
  <r>
    <x v="3"/>
  </r>
  <r>
    <x v="0"/>
  </r>
  <r>
    <x v="0"/>
  </r>
  <r>
    <x v="0"/>
  </r>
  <r>
    <x v="1"/>
  </r>
  <r>
    <x v="1"/>
  </r>
  <r>
    <x v="1"/>
  </r>
  <r>
    <x v="2"/>
  </r>
  <r>
    <x v="2"/>
  </r>
  <r>
    <x v="3"/>
  </r>
  <r>
    <x v="4"/>
  </r>
  <r>
    <x v="4"/>
  </r>
  <r>
    <x v="4"/>
  </r>
  <r>
    <x v="3"/>
  </r>
  <r>
    <x v="2"/>
  </r>
  <r>
    <x v="4"/>
  </r>
  <r>
    <x v="0"/>
  </r>
  <r>
    <x v="0"/>
  </r>
  <r>
    <x v="0"/>
  </r>
  <r>
    <x v="1"/>
  </r>
  <r>
    <x v="4"/>
  </r>
  <r>
    <x v="4"/>
  </r>
  <r>
    <x v="1"/>
  </r>
  <r>
    <x v="3"/>
  </r>
  <r>
    <x v="3"/>
  </r>
  <r>
    <x v="2"/>
  </r>
  <r>
    <x v="2"/>
  </r>
  <r>
    <x v="2"/>
  </r>
  <r>
    <x v="3"/>
  </r>
  <r>
    <x v="1"/>
  </r>
  <r>
    <x v="3"/>
  </r>
  <r>
    <x v="4"/>
  </r>
  <r>
    <x v="4"/>
  </r>
  <r>
    <x v="4"/>
  </r>
  <r>
    <x v="3"/>
  </r>
  <r>
    <x v="1"/>
  </r>
  <r>
    <x v="3"/>
  </r>
  <r>
    <x v="2"/>
  </r>
  <r>
    <x v="2"/>
  </r>
  <r>
    <x v="2"/>
  </r>
  <r>
    <x v="1"/>
  </r>
  <r>
    <x v="1"/>
  </r>
  <r>
    <x v="0"/>
  </r>
  <r>
    <x v="0"/>
  </r>
  <r>
    <x v="0"/>
  </r>
  <r>
    <x v="2"/>
  </r>
  <r>
    <x v="1"/>
  </r>
  <r>
    <x v="1"/>
  </r>
  <r>
    <x v="0"/>
  </r>
  <r>
    <x v="0"/>
  </r>
  <r>
    <x v="0"/>
  </r>
  <r>
    <x v="2"/>
  </r>
  <r>
    <x v="1"/>
  </r>
  <r>
    <x v="2"/>
  </r>
  <r>
    <x v="3"/>
  </r>
  <r>
    <x v="4"/>
  </r>
  <r>
    <x v="3"/>
  </r>
  <r>
    <x v="4"/>
  </r>
  <r>
    <x v="4"/>
  </r>
  <r>
    <x v="3"/>
  </r>
  <r>
    <x v="1"/>
  </r>
  <r>
    <x v="1"/>
  </r>
  <r>
    <x v="0"/>
  </r>
  <r>
    <x v="0"/>
  </r>
  <r>
    <x v="0"/>
  </r>
  <r>
    <x v="2"/>
  </r>
  <r>
    <x v="2"/>
  </r>
  <r>
    <x v="2"/>
  </r>
  <r>
    <x v="3"/>
  </r>
  <r>
    <x v="3"/>
  </r>
  <r>
    <x v="1"/>
  </r>
  <r>
    <x v="3"/>
  </r>
  <r>
    <x v="4"/>
  </r>
  <r>
    <x v="4"/>
  </r>
  <r>
    <x v="4"/>
  </r>
  <r>
    <x v="0"/>
  </r>
  <r>
    <x v="1"/>
  </r>
  <r>
    <x v="1"/>
  </r>
  <r>
    <x v="2"/>
  </r>
  <r>
    <x v="1"/>
  </r>
  <r>
    <x v="0"/>
  </r>
  <r>
    <x v="0"/>
  </r>
  <r>
    <x v="2"/>
  </r>
  <r>
    <x v="3"/>
  </r>
  <r>
    <x v="3"/>
  </r>
  <r>
    <x v="4"/>
  </r>
  <r>
    <x v="3"/>
  </r>
  <r>
    <x v="4"/>
  </r>
  <r>
    <x v="4"/>
  </r>
  <r>
    <x v="2"/>
  </r>
  <r>
    <x v="8"/>
  </r>
  <r>
    <x v="8"/>
  </r>
  <r>
    <x v="8"/>
  </r>
  <r>
    <x v="6"/>
  </r>
  <r>
    <x v="6"/>
  </r>
  <r>
    <x v="6"/>
  </r>
  <r>
    <x v="0"/>
  </r>
  <r>
    <x v="7"/>
  </r>
  <r>
    <x v="0"/>
  </r>
  <r>
    <x v="7"/>
  </r>
  <r>
    <x v="7"/>
  </r>
  <r>
    <x v="1"/>
  </r>
  <r>
    <x v="5"/>
  </r>
  <r>
    <x v="5"/>
  </r>
  <r>
    <x v="5"/>
  </r>
  <r>
    <x v="0"/>
  </r>
  <r>
    <x v="1"/>
  </r>
  <r>
    <x v="3"/>
  </r>
  <r>
    <x v="2"/>
  </r>
  <r>
    <x v="2"/>
  </r>
  <r>
    <x v="2"/>
  </r>
  <r>
    <x v="3"/>
  </r>
  <r>
    <x v="3"/>
  </r>
  <r>
    <x v="4"/>
  </r>
  <r>
    <x v="4"/>
  </r>
  <r>
    <x v="4"/>
  </r>
  <r>
    <x v="1"/>
  </r>
  <r>
    <x v="1"/>
  </r>
  <r>
    <x v="1"/>
  </r>
  <r>
    <x v="1"/>
  </r>
  <r>
    <x v="4"/>
  </r>
  <r>
    <x v="4"/>
  </r>
  <r>
    <x v="4"/>
  </r>
  <r>
    <x v="0"/>
  </r>
  <r>
    <x v="2"/>
  </r>
  <r>
    <x v="0"/>
  </r>
  <r>
    <x v="2"/>
  </r>
  <r>
    <x v="2"/>
  </r>
  <r>
    <x v="3"/>
  </r>
  <r>
    <x v="3"/>
  </r>
  <r>
    <x v="3"/>
  </r>
  <r>
    <x v="0"/>
  </r>
  <r>
    <x v="4"/>
  </r>
  <r>
    <x v="1"/>
  </r>
  <r>
    <x v="0"/>
  </r>
  <r>
    <x v="0"/>
  </r>
  <r>
    <x v="0"/>
  </r>
  <r>
    <x v="1"/>
  </r>
  <r>
    <x v="1"/>
  </r>
  <r>
    <x v="2"/>
  </r>
  <r>
    <x v="2"/>
  </r>
  <r>
    <x v="3"/>
  </r>
  <r>
    <x v="3"/>
  </r>
  <r>
    <x v="3"/>
  </r>
  <r>
    <x v="4"/>
  </r>
  <r>
    <x v="4"/>
  </r>
  <r>
    <x v="2"/>
  </r>
  <r>
    <x v="3"/>
  </r>
  <r>
    <x v="2"/>
  </r>
  <r>
    <x v="3"/>
  </r>
  <r>
    <x v="3"/>
  </r>
  <r>
    <x v="0"/>
  </r>
  <r>
    <x v="4"/>
  </r>
  <r>
    <x v="4"/>
  </r>
  <r>
    <x v="2"/>
  </r>
  <r>
    <x v="4"/>
  </r>
  <r>
    <x v="0"/>
  </r>
  <r>
    <x v="1"/>
  </r>
  <r>
    <x v="0"/>
  </r>
  <r>
    <x v="1"/>
  </r>
  <r>
    <x v="1"/>
  </r>
  <r>
    <x v="2"/>
  </r>
  <r>
    <x v="3"/>
  </r>
  <r>
    <x v="3"/>
  </r>
  <r>
    <x v="4"/>
  </r>
  <r>
    <x v="4"/>
  </r>
  <r>
    <x v="0"/>
  </r>
  <r>
    <x v="2"/>
  </r>
  <r>
    <x v="0"/>
  </r>
  <r>
    <x v="1"/>
  </r>
  <r>
    <x v="1"/>
  </r>
  <r>
    <x v="3"/>
  </r>
  <r>
    <x v="2"/>
  </r>
  <r>
    <x v="2"/>
  </r>
  <r>
    <x v="1"/>
  </r>
  <r>
    <x v="4"/>
  </r>
  <r>
    <x v="0"/>
  </r>
  <r>
    <x v="0"/>
  </r>
  <r>
    <x v="0"/>
  </r>
  <r>
    <x v="0"/>
  </r>
  <r>
    <x v="1"/>
  </r>
  <r>
    <x v="1"/>
  </r>
  <r>
    <x v="2"/>
  </r>
  <r>
    <x v="2"/>
  </r>
  <r>
    <x v="2"/>
  </r>
  <r>
    <x v="3"/>
  </r>
  <r>
    <x v="3"/>
  </r>
  <r>
    <x v="4"/>
  </r>
  <r>
    <x v="4"/>
  </r>
  <r>
    <x v="1"/>
  </r>
  <r>
    <x v="3"/>
  </r>
  <r>
    <x v="4"/>
  </r>
  <r>
    <x v="4"/>
  </r>
  <r>
    <x v="4"/>
  </r>
  <r>
    <x v="4"/>
  </r>
  <r>
    <x v="3"/>
  </r>
  <r>
    <x v="3"/>
  </r>
  <r>
    <x v="2"/>
  </r>
  <r>
    <x v="2"/>
  </r>
  <r>
    <x v="3"/>
  </r>
  <r>
    <x v="1"/>
  </r>
  <r>
    <x v="1"/>
  </r>
  <r>
    <x v="1"/>
  </r>
  <r>
    <x v="0"/>
  </r>
  <r>
    <x v="0"/>
  </r>
  <r>
    <x v="0"/>
  </r>
  <r>
    <x v="2"/>
  </r>
  <r>
    <x v="2"/>
  </r>
  <r>
    <x v="4"/>
  </r>
  <r>
    <x v="3"/>
  </r>
  <r>
    <x v="3"/>
  </r>
  <r>
    <x v="3"/>
  </r>
  <r>
    <x v="2"/>
  </r>
  <r>
    <x v="2"/>
  </r>
  <r>
    <x v="0"/>
  </r>
  <r>
    <x v="1"/>
  </r>
  <r>
    <x v="1"/>
  </r>
  <r>
    <x v="0"/>
  </r>
  <r>
    <x v="0"/>
  </r>
  <r>
    <x v="4"/>
  </r>
  <r>
    <x v="1"/>
  </r>
  <r>
    <x v="4"/>
  </r>
  <r>
    <x v="4"/>
  </r>
  <r>
    <x v="3"/>
  </r>
  <r>
    <x v="1"/>
  </r>
  <r>
    <x v="4"/>
  </r>
  <r>
    <x v="3"/>
  </r>
  <r>
    <x v="3"/>
  </r>
  <r>
    <x v="8"/>
  </r>
  <r>
    <x v="2"/>
  </r>
  <r>
    <x v="5"/>
  </r>
  <r>
    <x v="5"/>
  </r>
  <r>
    <x v="5"/>
  </r>
  <r>
    <x v="7"/>
  </r>
  <r>
    <x v="7"/>
  </r>
  <r>
    <x v="7"/>
  </r>
  <r>
    <x v="0"/>
  </r>
  <r>
    <x v="0"/>
  </r>
  <r>
    <x v="0"/>
  </r>
  <r>
    <x v="6"/>
  </r>
  <r>
    <x v="6"/>
  </r>
  <r>
    <x v="6"/>
  </r>
  <r>
    <x v="8"/>
  </r>
  <r>
    <x v="4"/>
  </r>
  <r>
    <x v="8"/>
  </r>
  <r>
    <x v="1"/>
  </r>
  <r>
    <x v="1"/>
  </r>
  <r>
    <x v="2"/>
  </r>
  <r>
    <x v="2"/>
  </r>
  <r>
    <x v="5"/>
  </r>
  <r>
    <x v="5"/>
  </r>
  <r>
    <x v="8"/>
  </r>
  <r>
    <x v="7"/>
  </r>
  <r>
    <x v="5"/>
  </r>
  <r>
    <x v="7"/>
  </r>
  <r>
    <x v="2"/>
  </r>
  <r>
    <x v="0"/>
  </r>
  <r>
    <x v="4"/>
  </r>
  <r>
    <x v="4"/>
  </r>
  <r>
    <x v="4"/>
  </r>
  <r>
    <x v="3"/>
  </r>
  <r>
    <x v="3"/>
  </r>
  <r>
    <x v="7"/>
  </r>
  <r>
    <x v="2"/>
  </r>
  <r>
    <x v="2"/>
  </r>
  <r>
    <x v="1"/>
  </r>
  <r>
    <x v="3"/>
  </r>
  <r>
    <x v="1"/>
  </r>
  <r>
    <x v="8"/>
  </r>
  <r>
    <x v="8"/>
  </r>
  <r>
    <x v="6"/>
  </r>
  <r>
    <x v="6"/>
  </r>
  <r>
    <x v="6"/>
  </r>
  <r>
    <x v="0"/>
  </r>
  <r>
    <x v="0"/>
  </r>
  <r>
    <x v="1"/>
  </r>
  <r>
    <x v="8"/>
  </r>
  <r>
    <x v="8"/>
  </r>
  <r>
    <x v="1"/>
  </r>
  <r>
    <x v="1"/>
  </r>
  <r>
    <x v="2"/>
  </r>
  <r>
    <x v="3"/>
  </r>
  <r>
    <x v="2"/>
  </r>
  <r>
    <x v="3"/>
  </r>
  <r>
    <x v="8"/>
  </r>
  <r>
    <x v="4"/>
  </r>
  <r>
    <x v="2"/>
  </r>
  <r>
    <x v="6"/>
  </r>
  <r>
    <x v="3"/>
  </r>
  <r>
    <x v="6"/>
  </r>
  <r>
    <x v="0"/>
  </r>
  <r>
    <x v="0"/>
  </r>
  <r>
    <x v="0"/>
  </r>
  <r>
    <x v="7"/>
  </r>
  <r>
    <x v="7"/>
  </r>
  <r>
    <x v="7"/>
  </r>
  <r>
    <x v="5"/>
  </r>
  <r>
    <x v="5"/>
  </r>
  <r>
    <x v="5"/>
  </r>
  <r>
    <x v="4"/>
  </r>
  <r>
    <x v="6"/>
  </r>
  <r>
    <x v="4"/>
  </r>
  <r>
    <x v="1"/>
  </r>
  <r>
    <x v="0"/>
  </r>
  <r>
    <x v="1"/>
  </r>
  <r>
    <x v="3"/>
  </r>
  <r>
    <x v="3"/>
  </r>
  <r>
    <x v="4"/>
  </r>
  <r>
    <x v="4"/>
  </r>
  <r>
    <x v="4"/>
  </r>
  <r>
    <x v="2"/>
  </r>
  <r>
    <x v="2"/>
  </r>
  <r>
    <x v="1"/>
  </r>
  <r>
    <x v="1"/>
  </r>
  <r>
    <x v="3"/>
  </r>
  <r>
    <x v="0"/>
  </r>
  <r>
    <x v="0"/>
  </r>
  <r>
    <x v="2"/>
  </r>
  <r>
    <x v="0"/>
  </r>
  <r>
    <x v="3"/>
  </r>
  <r>
    <x v="0"/>
  </r>
  <r>
    <x v="0"/>
  </r>
  <r>
    <x v="1"/>
  </r>
  <r>
    <x v="2"/>
  </r>
  <r>
    <x v="1"/>
  </r>
  <r>
    <x v="2"/>
  </r>
  <r>
    <x v="2"/>
  </r>
  <r>
    <x v="3"/>
  </r>
  <r>
    <x v="4"/>
  </r>
  <r>
    <x v="4"/>
  </r>
  <r>
    <x v="4"/>
  </r>
  <r>
    <x v="3"/>
  </r>
  <r>
    <x v="1"/>
  </r>
  <r>
    <x v="2"/>
  </r>
  <r>
    <x v="4"/>
  </r>
  <r>
    <x v="2"/>
  </r>
  <r>
    <x v="1"/>
  </r>
  <r>
    <x v="2"/>
  </r>
  <r>
    <x v="1"/>
  </r>
  <r>
    <x v="0"/>
  </r>
  <r>
    <x v="0"/>
  </r>
  <r>
    <x v="0"/>
  </r>
  <r>
    <x v="3"/>
  </r>
  <r>
    <x v="3"/>
  </r>
  <r>
    <x v="3"/>
  </r>
  <r>
    <x v="4"/>
  </r>
  <r>
    <x v="4"/>
  </r>
  <r>
    <x v="1"/>
  </r>
  <r>
    <x v="4"/>
  </r>
  <r>
    <x v="4"/>
  </r>
  <r>
    <x v="4"/>
  </r>
  <r>
    <x v="3"/>
  </r>
  <r>
    <x v="3"/>
  </r>
  <r>
    <x v="2"/>
  </r>
  <r>
    <x v="2"/>
  </r>
  <r>
    <x v="2"/>
  </r>
  <r>
    <x v="1"/>
  </r>
  <r>
    <x v="3"/>
  </r>
  <r>
    <x v="1"/>
  </r>
  <r>
    <x v="1"/>
  </r>
  <r>
    <x v="0"/>
  </r>
  <r>
    <x v="0"/>
  </r>
  <r>
    <x v="0"/>
  </r>
  <r>
    <x v="4"/>
  </r>
  <r>
    <x v="0"/>
  </r>
  <r>
    <x v="0"/>
  </r>
  <r>
    <x v="0"/>
  </r>
  <r>
    <x v="1"/>
  </r>
  <r>
    <x v="1"/>
  </r>
  <r>
    <x v="1"/>
  </r>
  <r>
    <x v="2"/>
  </r>
  <r>
    <x v="2"/>
  </r>
  <r>
    <x v="2"/>
  </r>
  <r>
    <x v="3"/>
  </r>
  <r>
    <x v="3"/>
  </r>
  <r>
    <x v="3"/>
  </r>
  <r>
    <x v="4"/>
  </r>
  <r>
    <x v="4"/>
  </r>
  <r>
    <x v="4"/>
  </r>
  <r>
    <x v="4"/>
  </r>
  <r>
    <x v="3"/>
  </r>
  <r>
    <x v="0"/>
  </r>
  <r>
    <x v="0"/>
  </r>
  <r>
    <x v="1"/>
  </r>
  <r>
    <x v="1"/>
  </r>
  <r>
    <x v="1"/>
  </r>
  <r>
    <x v="4"/>
  </r>
  <r>
    <x v="2"/>
  </r>
  <r>
    <x v="2"/>
  </r>
  <r>
    <x v="3"/>
  </r>
  <r>
    <x v="3"/>
  </r>
  <r>
    <x v="2"/>
  </r>
  <r>
    <x v="6"/>
  </r>
  <r>
    <x v="0"/>
  </r>
  <r>
    <x v="0"/>
  </r>
  <r>
    <x v="0"/>
  </r>
  <r>
    <x v="7"/>
  </r>
  <r>
    <x v="7"/>
  </r>
  <r>
    <x v="3"/>
  </r>
  <r>
    <x v="3"/>
  </r>
  <r>
    <x v="4"/>
  </r>
  <r>
    <x v="4"/>
  </r>
  <r>
    <x v="6"/>
  </r>
  <r>
    <x v="4"/>
  </r>
  <r>
    <x v="1"/>
  </r>
  <r>
    <x v="3"/>
  </r>
  <r>
    <x v="6"/>
  </r>
  <r>
    <x v="6"/>
  </r>
  <r>
    <x v="8"/>
  </r>
  <r>
    <x v="8"/>
  </r>
  <r>
    <x v="5"/>
  </r>
  <r>
    <x v="5"/>
  </r>
  <r>
    <x v="5"/>
  </r>
  <r>
    <x v="7"/>
  </r>
  <r>
    <x v="7"/>
  </r>
  <r>
    <x v="8"/>
  </r>
  <r>
    <x v="7"/>
  </r>
  <r>
    <x v="0"/>
  </r>
  <r>
    <x v="0"/>
  </r>
  <r>
    <x v="6"/>
  </r>
  <r>
    <x v="1"/>
  </r>
  <r>
    <x v="6"/>
  </r>
  <r>
    <x v="8"/>
  </r>
  <r>
    <x v="0"/>
  </r>
  <r>
    <x v="1"/>
  </r>
  <r>
    <x v="5"/>
  </r>
  <r>
    <x v="2"/>
  </r>
  <r>
    <x v="8"/>
  </r>
  <r>
    <x v="2"/>
  </r>
  <r>
    <x v="4"/>
  </r>
  <r>
    <x v="4"/>
  </r>
  <r>
    <x v="4"/>
  </r>
  <r>
    <x v="3"/>
  </r>
  <r>
    <x v="3"/>
  </r>
  <r>
    <x v="3"/>
  </r>
  <r>
    <x v="2"/>
  </r>
  <r>
    <x v="8"/>
  </r>
  <r>
    <x v="2"/>
  </r>
  <r>
    <x v="1"/>
  </r>
  <r>
    <x v="1"/>
  </r>
  <r>
    <x v="1"/>
  </r>
  <r>
    <x v="5"/>
  </r>
  <r>
    <x v="5"/>
  </r>
  <r>
    <x v="7"/>
  </r>
  <r>
    <x v="2"/>
  </r>
  <r>
    <x v="2"/>
  </r>
  <r>
    <x v="3"/>
  </r>
  <r>
    <x v="3"/>
  </r>
  <r>
    <x v="3"/>
  </r>
  <r>
    <x v="2"/>
  </r>
  <r>
    <x v="2"/>
  </r>
  <r>
    <x v="2"/>
  </r>
  <r>
    <x v="4"/>
  </r>
  <r>
    <x v="1"/>
  </r>
  <r>
    <x v="1"/>
  </r>
  <r>
    <x v="4"/>
  </r>
  <r>
    <x v="4"/>
  </r>
  <r>
    <x v="0"/>
  </r>
  <r>
    <x v="0"/>
  </r>
  <r>
    <x v="1"/>
  </r>
  <r>
    <x v="0"/>
  </r>
  <r>
    <x v="4"/>
  </r>
  <r>
    <x v="0"/>
  </r>
  <r>
    <x v="6"/>
  </r>
  <r>
    <x v="0"/>
  </r>
  <r>
    <x v="0"/>
  </r>
  <r>
    <x v="8"/>
  </r>
  <r>
    <x v="7"/>
  </r>
  <r>
    <x v="7"/>
  </r>
  <r>
    <x v="7"/>
  </r>
  <r>
    <x v="5"/>
  </r>
  <r>
    <x v="5"/>
  </r>
  <r>
    <x v="5"/>
  </r>
  <r>
    <x v="8"/>
  </r>
  <r>
    <x v="8"/>
  </r>
  <r>
    <x v="1"/>
  </r>
  <r>
    <x v="1"/>
  </r>
  <r>
    <x v="4"/>
  </r>
  <r>
    <x v="1"/>
  </r>
  <r>
    <x v="2"/>
  </r>
  <r>
    <x v="2"/>
  </r>
  <r>
    <x v="2"/>
  </r>
  <r>
    <x v="3"/>
  </r>
  <r>
    <x v="3"/>
  </r>
  <r>
    <x v="3"/>
  </r>
  <r>
    <x v="4"/>
  </r>
  <r>
    <x v="6"/>
  </r>
  <r>
    <x v="6"/>
  </r>
  <r>
    <x v="0"/>
  </r>
  <r>
    <x v="4"/>
  </r>
  <r>
    <x v="4"/>
  </r>
  <r>
    <x v="4"/>
  </r>
  <r>
    <x v="3"/>
  </r>
  <r>
    <x v="3"/>
  </r>
  <r>
    <x v="2"/>
  </r>
  <r>
    <x v="2"/>
  </r>
  <r>
    <x v="2"/>
  </r>
  <r>
    <x v="1"/>
  </r>
  <r>
    <x v="1"/>
  </r>
  <r>
    <x v="1"/>
  </r>
  <r>
    <x v="0"/>
  </r>
  <r>
    <x v="0"/>
  </r>
  <r>
    <x v="3"/>
  </r>
  <r>
    <x v="4"/>
  </r>
  <r>
    <x v="4"/>
  </r>
  <r>
    <x v="4"/>
  </r>
  <r>
    <x v="3"/>
  </r>
  <r>
    <x v="3"/>
  </r>
  <r>
    <x v="3"/>
  </r>
  <r>
    <x v="2"/>
  </r>
  <r>
    <x v="2"/>
  </r>
  <r>
    <x v="2"/>
  </r>
  <r>
    <x v="1"/>
  </r>
  <r>
    <x v="1"/>
  </r>
  <r>
    <x v="1"/>
  </r>
  <r>
    <x v="0"/>
  </r>
  <r>
    <x v="0"/>
  </r>
  <r>
    <x v="0"/>
  </r>
  <r>
    <x v="4"/>
  </r>
  <r>
    <x v="4"/>
  </r>
  <r>
    <x v="4"/>
  </r>
  <r>
    <x v="3"/>
  </r>
  <r>
    <x v="3"/>
  </r>
  <r>
    <x v="3"/>
  </r>
  <r>
    <x v="2"/>
  </r>
  <r>
    <x v="2"/>
  </r>
  <r>
    <x v="2"/>
  </r>
  <r>
    <x v="1"/>
  </r>
  <r>
    <x v="1"/>
  </r>
  <r>
    <x v="1"/>
  </r>
  <r>
    <x v="0"/>
  </r>
  <r>
    <x v="0"/>
  </r>
  <r>
    <x v="0"/>
  </r>
  <r>
    <x v="4"/>
  </r>
  <r>
    <x v="4"/>
  </r>
  <r>
    <x v="4"/>
  </r>
  <r>
    <x v="3"/>
  </r>
  <r>
    <x v="3"/>
  </r>
  <r>
    <x v="3"/>
  </r>
  <r>
    <x v="2"/>
  </r>
  <r>
    <x v="2"/>
  </r>
  <r>
    <x v="2"/>
  </r>
  <r>
    <x v="1"/>
  </r>
  <r>
    <x v="1"/>
  </r>
  <r>
    <x v="1"/>
  </r>
  <r>
    <x v="0"/>
  </r>
  <r>
    <x v="0"/>
  </r>
  <r>
    <x v="0"/>
  </r>
  <r>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7EB217-FD59-4B14-B6DB-D037B66CA9E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4" firstHeaderRow="1" firstDataRow="1" firstDataCol="1"/>
  <pivotFields count="1">
    <pivotField axis="axisRow" dataField="1" showAll="0">
      <items count="12">
        <item x="6"/>
        <item x="10"/>
        <item x="5"/>
        <item x="3"/>
        <item x="4"/>
        <item x="0"/>
        <item x="8"/>
        <item x="1"/>
        <item x="7"/>
        <item x="2"/>
        <item x="9"/>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grou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7C1BF-AFB7-4F37-9B4F-EF191FD84C5F}" name="Table6" displayName="Table6" ref="A2:C5" totalsRowShown="0">
  <autoFilter ref="A2:C5" xr:uid="{2277C1BF-AFB7-4F37-9B4F-EF191FD84C5F}"/>
  <tableColumns count="3">
    <tableColumn id="1" xr3:uid="{EFE82BCF-BB8B-49CA-A988-9B5244594AE9}" name="Key aspect"/>
    <tableColumn id="2" xr3:uid="{8E4503BB-FF56-43A1-B0AD-40C1E2AAE173}" name="Description" dataDxfId="443" dataCellStyle="Percent"/>
    <tableColumn id="3" xr3:uid="{D06FAB08-0932-4C9F-B033-19C686350C5A}" name="Column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121A2F-79B9-4125-8611-D49C360A6E28}" name="Table7" displayName="Table7" ref="A9:C15" totalsRowShown="0">
  <autoFilter ref="A9:C15" xr:uid="{B5121A2F-79B9-4125-8611-D49C360A6E28}"/>
  <tableColumns count="3">
    <tableColumn id="1" xr3:uid="{CE1C5076-B2AE-4BE9-8982-AEE799C1D8BE}" name="Feature"/>
    <tableColumn id="2" xr3:uid="{537BEC89-E369-4B9B-BCF2-13AC0EC5FE84}" name="Openoximetry dataset"/>
    <tableColumn id="3" xr3:uid="{0BAE1D8C-C3BC-4395-8E64-C00C6CC7D37C}" name="Vital Trac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6FA825-9609-494D-8313-FB3804CBD10C}" name="Table8" displayName="Table8" ref="E9:G34" totalsRowShown="0">
  <autoFilter ref="E9:G34" xr:uid="{A06FA825-9609-494D-8313-FB3804CBD10C}"/>
  <tableColumns count="3">
    <tableColumn id="1" xr3:uid="{038EEB7B-8560-490F-9EF0-7B52D2EE08C6}" name="File"/>
    <tableColumn id="2" xr3:uid="{3ADDD8E6-FFA4-4299-8539-88323124E6E6}" name="Feature"/>
    <tableColumn id="3" xr3:uid="{86A90884-33FE-4C9E-B367-FB7BAFEA88AE}" name="PK/FK"/>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13B9AD-2BFC-4717-BA6B-38CE2DB50B2A}" name="Table16" displayName="Table16" ref="A1:K460" totalsRowShown="0">
  <sortState xmlns:xlrd2="http://schemas.microsoft.com/office/spreadsheetml/2017/richdata2" ref="A2:K460">
    <sortCondition ref="B1:B460"/>
  </sortState>
  <tableColumns count="11">
    <tableColumn id="1" xr3:uid="{C8B7FA2C-3F3A-4499-A138-8B992D8098A3}" name="Folder">
      <calculatedColumnFormula>LEFT(B2,1)</calculatedColumnFormula>
    </tableColumn>
    <tableColumn id="2" xr3:uid="{3D10EB55-D406-468B-86EA-E421119E6825}" name="Encounter_id"/>
    <tableColumn id="3" xr3:uid="{71AC85EC-C237-4B80-90A4-A759D7DC52D0}" name=".dat (150hz)" dataDxfId="418">
      <calculatedColumnFormula>IFERROR(VLOOKUP(Table16[[#This Row],[Encounter_id]],'wf folder'!$B:$K,2,0),"No")</calculatedColumnFormula>
    </tableColumn>
    <tableColumn id="4" xr3:uid="{5F87869D-8297-48D4-8B85-E2BFF3580A2F}" name=".hea (150hz)" dataDxfId="417">
      <calculatedColumnFormula>IFERROR(VLOOKUP(Table16[[#This Row],[Encounter_id]],'wf folder'!$B:$K,3,0),"No")</calculatedColumnFormula>
    </tableColumn>
    <tableColumn id="6" xr3:uid="{CE6555E8-7A17-49FD-86EA-B2EF36680B41}" name="_ppg.dat (PPG)" dataDxfId="416">
      <calculatedColumnFormula>IFERROR(VLOOKUP(Table16[[#This Row],[Encounter_id]],'wf folder'!$B:$K,4,0),"No")</calculatedColumnFormula>
    </tableColumn>
    <tableColumn id="7" xr3:uid="{415F9E4D-9B1B-4A9A-8B55-10D6E50AF667}" name="_ppg.hea (PPG)" dataDxfId="415">
      <calculatedColumnFormula>IFERROR(VLOOKUP(Table16[[#This Row],[Encounter_id]],'wf folder'!$B:$K,5,0),"No")</calculatedColumnFormula>
    </tableColumn>
    <tableColumn id="5" xr3:uid="{B2CE7170-63D6-4EE2-A44A-E1F4E3D6FC91}" name=".csv (2hz)" dataDxfId="414">
      <calculatedColumnFormula>IFERROR(VLOOKUP(Table16[[#This Row],[Encounter_id]],'wf folder'!$B:$K,6,0),"No")</calculatedColumnFormula>
    </tableColumn>
    <tableColumn id="8" xr3:uid="{DDDD4E09-9D0C-40A2-83BD-6EB1AD2686A9}" name="Total files" dataDxfId="413">
      <calculatedColumnFormula>IFERROR(VLOOKUP(Table16[[#This Row],[Encounter_id]],'wf folder'!$B:$K,7,0),0)</calculatedColumnFormula>
    </tableColumn>
    <tableColumn id="9" xr3:uid="{F917E793-687C-44D2-BF12-43860C4B60B2}" name="150hz" dataDxfId="412">
      <calculatedColumnFormula>IFERROR(VLOOKUP(Table16[[#This Row],[Encounter_id]],'wf folder'!$B:$K,8,0),"No")</calculatedColumnFormula>
    </tableColumn>
    <tableColumn id="10" xr3:uid="{8079EDDC-927E-4D5F-BF7B-CB74CA77E9E3}" name="PPG" dataDxfId="411">
      <calculatedColumnFormula>IFERROR(VLOOKUP(Table16[[#This Row],[Encounter_id]],'wf folder'!$B:$K,9,0),"No")</calculatedColumnFormula>
    </tableColumn>
    <tableColumn id="11" xr3:uid="{DB71D8BC-04A4-4610-8098-85AFDD6CC019}" name="2hz" dataDxfId="410">
      <calculatedColumnFormula>IFERROR(VLOOKUP(Table16[[#This Row],[Encounter_id]],'wf folder'!$B:$K,10,0),"No")</calculatedColumnFormula>
    </tableColumn>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A86E17-ECBF-4848-B7DC-7746EC5F8B0A}" name="Table3" displayName="Table3" ref="A1:C10" totalsRowShown="0">
  <autoFilter ref="A1:C10" xr:uid="{43A86E17-ECBF-4848-B7DC-7746EC5F8B0A}"/>
  <tableColumns count="3">
    <tableColumn id="1" xr3:uid="{A2A77C47-274E-44F9-A188-331600D2CEE2}" name="Table Name"/>
    <tableColumn id="2" xr3:uid="{370729F8-4D29-44BB-8528-C546EC27EDB5}" name="Description" dataDxfId="442"/>
    <tableColumn id="3" xr3:uid="{C1D9EDE9-4F85-448B-BCDA-42451743586A}" name="Check" dataDxfId="44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DE75B9-90E0-4414-B35B-958996AA6DDB}" name="ClassSchedule" displayName="ClassSchedule" ref="B6:I18" totalsRowShown="0" headerRowDxfId="438" headerRowBorderDxfId="437">
  <autoFilter ref="B6:I1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000-000001000000}" name="TIME" dataDxfId="436" totalsRowDxfId="435" dataCellStyle="Time" totalsRowCellStyle="Time">
      <calculatedColumnFormula>B6+Increment</calculatedColumnFormula>
    </tableColumn>
    <tableColumn id="2" xr3:uid="{00000000-0010-0000-0000-000002000000}" name="SUNDAY" dataDxfId="434" dataCellStyle="Table_Details" totalsRowCellStyle="Table_Details"/>
    <tableColumn id="3" xr3:uid="{00000000-0010-0000-0000-000003000000}" name="MONDAY" dataDxfId="433" dataCellStyle="Table_Details" totalsRowCellStyle="Table_Details"/>
    <tableColumn id="4" xr3:uid="{00000000-0010-0000-0000-000004000000}" name="TUESDAY" dataDxfId="432" dataCellStyle="Table_Details" totalsRowCellStyle="Table_Details"/>
    <tableColumn id="5" xr3:uid="{00000000-0010-0000-0000-000005000000}" name="WEDNESDAY" dataDxfId="431" dataCellStyle="Table_Details" totalsRowCellStyle="Table_Details"/>
    <tableColumn id="6" xr3:uid="{00000000-0010-0000-0000-000006000000}" name="THURSDAY" dataDxfId="430" dataCellStyle="Table_Details" totalsRowCellStyle="Table_Details"/>
    <tableColumn id="7" xr3:uid="{00000000-0010-0000-0000-000007000000}" name="FRIDAY" dataDxfId="429" dataCellStyle="Table_Details" totalsRowCellStyle="Table_Details"/>
    <tableColumn id="8" xr3:uid="{00000000-0010-0000-0000-000008000000}" name="SATURDAY" dataDxfId="428" dataCellStyle="Table_Details" totalsRowCellStyle="Table_Details"/>
  </tableColumns>
  <tableStyleInfo name="Class Schedule" showFirstColumn="0" showLastColumn="0" showRowStripes="0" showColumnStripes="0"/>
  <extLst>
    <ext xmlns:x14="http://schemas.microsoft.com/office/spreadsheetml/2009/9/main" uri="{504A1905-F514-4f6f-8877-14C23A59335A}">
      <x14:table altTextSummary="List of classes arranged by weekday &amp; time interval. Class ID is displayed at the intersection of Weekday &amp; Start Time and extends through End Tim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A82B1-EA94-44EF-A45E-62D07278F42C}" name="Table1" displayName="Table1" ref="A1:K181" totalsRowShown="0">
  <autoFilter ref="A1:K181" xr:uid="{B61A82B1-EA94-44EF-A45E-62D07278F42C}"/>
  <tableColumns count="11">
    <tableColumn id="1" xr3:uid="{007AFF31-A668-4D30-871C-E05ED639113D}" name="Folder"/>
    <tableColumn id="2" xr3:uid="{DF2F3FFB-A9B9-4E39-91C5-5BF34F418659}" name="Encounter_id"/>
    <tableColumn id="3" xr3:uid="{0051A9F9-13C1-43BC-8643-03A74814B86E}" name=".dat (150hz)" dataDxfId="427"/>
    <tableColumn id="4" xr3:uid="{4B452847-11E7-4C98-87D0-89B6BE1C90B0}" name=".hea (150hz)" dataDxfId="426"/>
    <tableColumn id="6" xr3:uid="{2BD6E24A-5A93-4E8D-A52B-FC42CE8D1FC1}" name="_ppg.dat (PPG)" dataDxfId="425"/>
    <tableColumn id="7" xr3:uid="{71749628-5AA5-4CCE-A583-BE78EC04595F}" name="_ppg.hea (PPG)" dataDxfId="424"/>
    <tableColumn id="5" xr3:uid="{2C53F6E7-8A9C-471D-A464-0FFDBED49574}" name=".csv (2hz)" dataDxfId="423"/>
    <tableColumn id="8" xr3:uid="{75D35F31-C343-460D-A950-B27C3220D041}" name="Total files" dataDxfId="422">
      <calculatedColumnFormula>COUNTIF(Table1[[#This Row],[.dat (150hz)]:[.csv (2hz)]],"Yes")</calculatedColumnFormula>
    </tableColumn>
    <tableColumn id="9" xr3:uid="{54C85E79-E051-4BB7-AB95-A854543C7B74}" name="150hz" dataDxfId="421">
      <calculatedColumnFormula>IF(AND(Table1[[#This Row],[.dat (150hz)]]="Yes",Table1[[#This Row],[.hea (150hz)]]="Yes"),"Yes","No")</calculatedColumnFormula>
    </tableColumn>
    <tableColumn id="10" xr3:uid="{C122855B-0D20-4930-B577-AFCEEC388306}" name="PPG" dataDxfId="420">
      <calculatedColumnFormula>IF(AND(Table1[[#This Row],[_ppg.dat (PPG)]]="Yes",Table1[[#This Row],[_ppg.hea (PPG)]]="Yes"),"Yes","No")</calculatedColumnFormula>
    </tableColumn>
    <tableColumn id="11" xr3:uid="{DF662F2A-BE1B-4B6A-A633-F47C3C3868C3}" name="2hz" dataDxfId="419">
      <calculatedColumnFormula>Table1[[#This Row],[.csv (2hz)]]</calculatedColumnFormula>
    </tableColumn>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457D78-F5AA-46B9-B840-F6601D9B0427}" name="Table4" displayName="Table4" ref="A1:F139" totalsRowShown="0">
  <autoFilter ref="A1:F139" xr:uid="{87457D78-F5AA-46B9-B840-F6601D9B0427}"/>
  <tableColumns count="6">
    <tableColumn id="1" xr3:uid="{B872E5E6-454D-471A-A692-7D4E3AE67A2D}" name="table"/>
    <tableColumn id="2" xr3:uid="{7FE56710-14A6-4FA7-95C5-2892F2012A04}" name="column name"/>
    <tableColumn id="3" xr3:uid="{2592F0B0-CCD1-40CB-A5E8-C4943E26686C}" name="type"/>
    <tableColumn id="4" xr3:uid="{76B2CAE0-6BF9-4ED0-B9CB-57B1771B9EA2}" name="description" dataDxfId="440"/>
    <tableColumn id="5" xr3:uid="{71554BD8-712F-45E7-9547-FDAD63A03226}" name="Vinh's note" dataDxfId="439"/>
    <tableColumn id="6" xr3:uid="{720E673C-720C-4851-9C74-943386DF3A6C}" name="Vinh's suggested 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kintone.google/get-started" TargetMode="External"/><Relationship Id="rId2" Type="http://schemas.openxmlformats.org/officeDocument/2006/relationships/hyperlink" Target="https://bmcmedinformdecismak.biomedcentral.com/articles/10.1186/s12911-023-02215-2" TargetMode="External"/><Relationship Id="rId1" Type="http://schemas.openxmlformats.org/officeDocument/2006/relationships/hyperlink" Target="https://physionet.org/content/openox-repo/1.0.0/" TargetMode="External"/><Relationship Id="rId5" Type="http://schemas.openxmlformats.org/officeDocument/2006/relationships/drawing" Target="../drawings/drawing1.xml"/><Relationship Id="rId4" Type="http://schemas.openxmlformats.org/officeDocument/2006/relationships/hyperlink" Target="https://openoximetry.org/skin-color-quantificatio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tatnews.com/2022/12/05/unbiased-pulse-oximeters-researchers-need-better-way-to-measure-skin-tone/" TargetMode="External"/><Relationship Id="rId2" Type="http://schemas.openxmlformats.org/officeDocument/2006/relationships/hyperlink" Target="https://hypoxialab.com/sponsored-research/" TargetMode="External"/><Relationship Id="rId1" Type="http://schemas.openxmlformats.org/officeDocument/2006/relationships/hyperlink" Target="https://www.youtube.com/watch?v=MHPgamGQmDY" TargetMode="External"/><Relationship Id="rId5" Type="http://schemas.openxmlformats.org/officeDocument/2006/relationships/drawing" Target="../drawings/drawing2.xml"/><Relationship Id="rId4" Type="http://schemas.openxmlformats.org/officeDocument/2006/relationships/hyperlink" Target="https://www.youtube.com/watch?v=bVYOWuJlgE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9D45-5D07-4CC6-9F7C-8F3DD7B7AA99}">
  <dimension ref="A1:AE46"/>
  <sheetViews>
    <sheetView showGridLines="0" tabSelected="1" workbookViewId="0">
      <selection activeCell="C3" sqref="C3:C33"/>
    </sheetView>
  </sheetViews>
  <sheetFormatPr defaultRowHeight="14.4"/>
  <cols>
    <col min="1" max="1" width="30.109375" customWidth="1"/>
    <col min="2" max="2" width="32.88671875" customWidth="1"/>
    <col min="3" max="3" width="57.33203125" customWidth="1"/>
    <col min="4" max="4" width="52.6640625" customWidth="1"/>
    <col min="5" max="5" width="62.5546875" customWidth="1"/>
    <col min="6" max="6" width="7.33203125" customWidth="1"/>
    <col min="8" max="8" width="12.6640625" bestFit="1" customWidth="1"/>
    <col min="9" max="9" width="18.44140625" bestFit="1" customWidth="1"/>
    <col min="10" max="10" width="18.6640625" bestFit="1" customWidth="1"/>
    <col min="11" max="11" width="15" bestFit="1" customWidth="1"/>
    <col min="12" max="12" width="15.5546875" bestFit="1" customWidth="1"/>
    <col min="13" max="13" width="12.88671875" bestFit="1" customWidth="1"/>
    <col min="14" max="16" width="14.109375" bestFit="1" customWidth="1"/>
    <col min="17" max="17" width="10.88671875" customWidth="1"/>
    <col min="20" max="20" width="12.6640625" bestFit="1" customWidth="1"/>
    <col min="21" max="21" width="18.44140625" bestFit="1" customWidth="1"/>
    <col min="22" max="22" width="15.5546875" bestFit="1" customWidth="1"/>
    <col min="23" max="23" width="12.88671875" bestFit="1" customWidth="1"/>
    <col min="24" max="24" width="18.6640625" bestFit="1" customWidth="1"/>
    <col min="27" max="27" width="12.6640625" bestFit="1" customWidth="1"/>
    <col min="28" max="28" width="18.44140625" bestFit="1" customWidth="1"/>
    <col min="29" max="29" width="15.5546875" bestFit="1" customWidth="1"/>
    <col min="30" max="30" width="12.88671875" bestFit="1" customWidth="1"/>
    <col min="31" max="31" width="18.6640625" bestFit="1" customWidth="1"/>
  </cols>
  <sheetData>
    <row r="1" spans="1:31" ht="16.2" thickBot="1">
      <c r="A1" s="125" t="s">
        <v>890</v>
      </c>
      <c r="B1" s="126"/>
      <c r="C1" s="126"/>
      <c r="D1" s="126"/>
      <c r="E1" s="126"/>
      <c r="H1" s="124" t="s">
        <v>888</v>
      </c>
      <c r="I1" s="124"/>
      <c r="J1" s="94" t="s">
        <v>365</v>
      </c>
      <c r="K1" s="137" t="s">
        <v>887</v>
      </c>
      <c r="L1" s="137"/>
      <c r="M1" s="96" t="s">
        <v>886</v>
      </c>
      <c r="N1" s="130" t="s">
        <v>889</v>
      </c>
      <c r="O1" s="130"/>
      <c r="P1" s="130"/>
      <c r="T1" s="124" t="s">
        <v>888</v>
      </c>
      <c r="U1" s="124"/>
      <c r="V1" s="95" t="s">
        <v>401</v>
      </c>
      <c r="W1" s="96" t="s">
        <v>886</v>
      </c>
      <c r="X1" s="94" t="s">
        <v>365</v>
      </c>
      <c r="AA1" s="124" t="s">
        <v>888</v>
      </c>
      <c r="AB1" s="124"/>
      <c r="AC1" s="95" t="s">
        <v>401</v>
      </c>
      <c r="AD1" s="96" t="s">
        <v>886</v>
      </c>
      <c r="AE1" s="94" t="s">
        <v>365</v>
      </c>
    </row>
    <row r="2" spans="1:31" ht="18.75" customHeight="1" thickBot="1">
      <c r="A2" s="104" t="s">
        <v>334</v>
      </c>
      <c r="B2" s="104" t="s">
        <v>892</v>
      </c>
      <c r="C2" s="105" t="s">
        <v>891</v>
      </c>
      <c r="D2" s="106" t="s">
        <v>893</v>
      </c>
      <c r="E2" s="106" t="s">
        <v>894</v>
      </c>
      <c r="H2" s="87" t="s">
        <v>364</v>
      </c>
      <c r="I2" s="87" t="s">
        <v>397</v>
      </c>
      <c r="J2" s="87" t="s">
        <v>365</v>
      </c>
      <c r="K2" s="87" t="s">
        <v>297</v>
      </c>
      <c r="L2" s="87" t="s">
        <v>401</v>
      </c>
      <c r="M2" s="87" t="s">
        <v>398</v>
      </c>
      <c r="N2" s="87" t="s">
        <v>403</v>
      </c>
      <c r="O2" s="87" t="s">
        <v>436</v>
      </c>
      <c r="P2" s="87" t="s">
        <v>901</v>
      </c>
      <c r="T2" s="87" t="s">
        <v>364</v>
      </c>
      <c r="U2" s="87" t="s">
        <v>397</v>
      </c>
      <c r="V2" s="87" t="s">
        <v>401</v>
      </c>
      <c r="W2" s="87" t="s">
        <v>398</v>
      </c>
      <c r="X2" s="87" t="s">
        <v>365</v>
      </c>
      <c r="AA2" s="87" t="s">
        <v>364</v>
      </c>
      <c r="AB2" s="87" t="s">
        <v>397</v>
      </c>
      <c r="AC2" s="87" t="s">
        <v>401</v>
      </c>
      <c r="AD2" s="87" t="s">
        <v>398</v>
      </c>
      <c r="AE2" s="87" t="s">
        <v>365</v>
      </c>
    </row>
    <row r="3" spans="1:31">
      <c r="A3" s="134" t="s">
        <v>895</v>
      </c>
      <c r="B3" s="131" t="s">
        <v>896</v>
      </c>
      <c r="C3" s="127" t="s">
        <v>897</v>
      </c>
      <c r="D3" s="127" t="s">
        <v>898</v>
      </c>
      <c r="E3" s="127" t="s">
        <v>900</v>
      </c>
      <c r="H3" s="97" t="s">
        <v>82</v>
      </c>
      <c r="I3" s="97" t="s">
        <v>82</v>
      </c>
      <c r="J3" s="97" t="s">
        <v>82</v>
      </c>
      <c r="K3" s="97" t="s">
        <v>232</v>
      </c>
      <c r="L3" s="97" t="s">
        <v>104</v>
      </c>
      <c r="M3" s="97" t="s">
        <v>82</v>
      </c>
      <c r="N3" s="98" t="s">
        <v>405</v>
      </c>
      <c r="O3" s="98" t="s">
        <v>405</v>
      </c>
      <c r="P3" s="98" t="s">
        <v>405</v>
      </c>
      <c r="T3" s="97" t="s">
        <v>82</v>
      </c>
      <c r="U3" s="97" t="s">
        <v>82</v>
      </c>
      <c r="V3" s="97" t="s">
        <v>104</v>
      </c>
      <c r="W3" s="97" t="s">
        <v>82</v>
      </c>
      <c r="X3" s="97" t="s">
        <v>82</v>
      </c>
      <c r="AA3" s="97" t="s">
        <v>82</v>
      </c>
      <c r="AB3" s="97" t="s">
        <v>82</v>
      </c>
      <c r="AC3" s="97" t="s">
        <v>104</v>
      </c>
      <c r="AD3" s="97" t="s">
        <v>82</v>
      </c>
      <c r="AE3" s="97" t="s">
        <v>82</v>
      </c>
    </row>
    <row r="4" spans="1:31" ht="15" customHeight="1">
      <c r="A4" s="135"/>
      <c r="B4" s="132"/>
      <c r="C4" s="128"/>
      <c r="D4" s="128"/>
      <c r="E4" s="128"/>
      <c r="H4" t="s">
        <v>91</v>
      </c>
      <c r="I4" s="97" t="s">
        <v>104</v>
      </c>
      <c r="J4" s="97" t="s">
        <v>104</v>
      </c>
      <c r="K4" t="s">
        <v>242</v>
      </c>
      <c r="L4" t="s">
        <v>33</v>
      </c>
      <c r="M4" s="97" t="s">
        <v>104</v>
      </c>
      <c r="N4" s="111" t="s">
        <v>62</v>
      </c>
      <c r="O4" t="s">
        <v>58</v>
      </c>
      <c r="P4" t="s">
        <v>47</v>
      </c>
      <c r="T4" s="69" t="s">
        <v>85</v>
      </c>
      <c r="U4" s="97" t="s">
        <v>104</v>
      </c>
      <c r="V4" s="99" t="s">
        <v>227</v>
      </c>
      <c r="W4" s="97" t="s">
        <v>104</v>
      </c>
      <c r="X4" s="97" t="s">
        <v>104</v>
      </c>
      <c r="AA4" s="69" t="s">
        <v>85</v>
      </c>
      <c r="AB4" s="97" t="s">
        <v>104</v>
      </c>
      <c r="AC4" t="s">
        <v>33</v>
      </c>
      <c r="AD4" s="97" t="s">
        <v>104</v>
      </c>
      <c r="AE4" s="97" t="s">
        <v>104</v>
      </c>
    </row>
    <row r="5" spans="1:31" ht="15" customHeight="1">
      <c r="A5" s="135"/>
      <c r="B5" s="132"/>
      <c r="C5" s="128"/>
      <c r="D5" s="128"/>
      <c r="E5" s="128"/>
      <c r="H5" s="69" t="s">
        <v>85</v>
      </c>
      <c r="I5" t="s">
        <v>109</v>
      </c>
      <c r="J5" s="102" t="s">
        <v>205</v>
      </c>
      <c r="K5" t="s">
        <v>341</v>
      </c>
      <c r="L5" t="s">
        <v>225</v>
      </c>
      <c r="M5" t="s">
        <v>81</v>
      </c>
      <c r="N5" t="s">
        <v>52</v>
      </c>
      <c r="O5" t="s">
        <v>60</v>
      </c>
      <c r="P5" t="s">
        <v>50</v>
      </c>
      <c r="U5" s="69" t="s">
        <v>106</v>
      </c>
      <c r="V5" s="101" t="s">
        <v>228</v>
      </c>
      <c r="W5" s="99" t="s">
        <v>160</v>
      </c>
      <c r="X5" s="102" t="s">
        <v>205</v>
      </c>
      <c r="AB5" s="69" t="s">
        <v>106</v>
      </c>
      <c r="AC5" t="s">
        <v>225</v>
      </c>
      <c r="AD5" s="99" t="s">
        <v>160</v>
      </c>
      <c r="AE5" s="102" t="s">
        <v>205</v>
      </c>
    </row>
    <row r="6" spans="1:31">
      <c r="A6" s="135"/>
      <c r="B6" s="132"/>
      <c r="C6" s="128"/>
      <c r="D6" s="128"/>
      <c r="E6" s="128"/>
      <c r="H6" t="s">
        <v>87</v>
      </c>
      <c r="I6" s="69" t="s">
        <v>106</v>
      </c>
      <c r="J6" t="s">
        <v>110</v>
      </c>
      <c r="L6" s="111" t="s">
        <v>227</v>
      </c>
      <c r="M6" t="s">
        <v>110</v>
      </c>
      <c r="N6" t="s">
        <v>50</v>
      </c>
      <c r="O6" s="110"/>
      <c r="P6" t="s">
        <v>52</v>
      </c>
      <c r="U6" s="69" t="s">
        <v>112</v>
      </c>
      <c r="V6" s="103" t="s">
        <v>230</v>
      </c>
      <c r="W6" s="101" t="s">
        <v>169</v>
      </c>
      <c r="X6" t="s">
        <v>110</v>
      </c>
      <c r="AB6" s="69" t="s">
        <v>112</v>
      </c>
      <c r="AC6" s="99" t="s">
        <v>227</v>
      </c>
      <c r="AD6" s="101" t="s">
        <v>169</v>
      </c>
      <c r="AE6" t="s">
        <v>110</v>
      </c>
    </row>
    <row r="7" spans="1:31">
      <c r="A7" s="135"/>
      <c r="B7" s="132"/>
      <c r="C7" s="128"/>
      <c r="D7" s="128"/>
      <c r="E7" s="128"/>
      <c r="H7" t="s">
        <v>89</v>
      </c>
      <c r="I7" t="s">
        <v>154</v>
      </c>
      <c r="J7" t="s">
        <v>207</v>
      </c>
      <c r="L7" s="101" t="s">
        <v>228</v>
      </c>
      <c r="M7" t="s">
        <v>156</v>
      </c>
      <c r="N7" t="s">
        <v>68</v>
      </c>
      <c r="P7" t="s">
        <v>54</v>
      </c>
      <c r="X7" t="s">
        <v>207</v>
      </c>
      <c r="AC7" s="101" t="s">
        <v>228</v>
      </c>
      <c r="AE7" t="s">
        <v>207</v>
      </c>
    </row>
    <row r="8" spans="1:31">
      <c r="A8" s="135"/>
      <c r="B8" s="132"/>
      <c r="C8" s="128"/>
      <c r="D8" s="128"/>
      <c r="E8" s="128"/>
      <c r="I8" s="69" t="s">
        <v>112</v>
      </c>
      <c r="J8" t="s">
        <v>208</v>
      </c>
      <c r="L8" s="69" t="s">
        <v>230</v>
      </c>
      <c r="M8" s="111" t="s">
        <v>160</v>
      </c>
      <c r="N8" t="s">
        <v>54</v>
      </c>
      <c r="P8" t="s">
        <v>56</v>
      </c>
      <c r="U8" t="s">
        <v>114</v>
      </c>
      <c r="X8" t="s">
        <v>208</v>
      </c>
      <c r="AB8" t="s">
        <v>114</v>
      </c>
      <c r="AC8" s="103" t="s">
        <v>230</v>
      </c>
      <c r="AE8" t="s">
        <v>208</v>
      </c>
    </row>
    <row r="9" spans="1:31">
      <c r="A9" s="135"/>
      <c r="B9" s="132"/>
      <c r="C9" s="128"/>
      <c r="D9" s="128"/>
      <c r="E9" s="128"/>
      <c r="I9" s="69" t="s">
        <v>114</v>
      </c>
      <c r="J9" t="s">
        <v>209</v>
      </c>
      <c r="M9" t="s">
        <v>162</v>
      </c>
      <c r="N9" t="s">
        <v>70</v>
      </c>
      <c r="P9" s="110"/>
      <c r="U9" t="s">
        <v>115</v>
      </c>
      <c r="X9" t="s">
        <v>209</v>
      </c>
      <c r="AB9" t="s">
        <v>115</v>
      </c>
      <c r="AE9" t="s">
        <v>209</v>
      </c>
    </row>
    <row r="10" spans="1:31">
      <c r="A10" s="135"/>
      <c r="B10" s="132"/>
      <c r="C10" s="128"/>
      <c r="D10" s="128"/>
      <c r="E10" s="128"/>
      <c r="I10" t="s">
        <v>115</v>
      </c>
      <c r="J10" t="s">
        <v>211</v>
      </c>
      <c r="M10" t="s">
        <v>165</v>
      </c>
      <c r="N10" t="s">
        <v>72</v>
      </c>
      <c r="U10" t="s">
        <v>117</v>
      </c>
      <c r="X10" t="s">
        <v>211</v>
      </c>
      <c r="AB10" t="s">
        <v>117</v>
      </c>
      <c r="AE10" t="s">
        <v>211</v>
      </c>
    </row>
    <row r="11" spans="1:31">
      <c r="A11" s="135"/>
      <c r="B11" s="132"/>
      <c r="C11" s="128"/>
      <c r="D11" s="128"/>
      <c r="E11" s="128"/>
      <c r="I11" t="s">
        <v>117</v>
      </c>
      <c r="J11" t="s">
        <v>213</v>
      </c>
      <c r="M11" t="s">
        <v>167</v>
      </c>
      <c r="N11" t="s">
        <v>402</v>
      </c>
      <c r="U11" t="s">
        <v>119</v>
      </c>
      <c r="X11" t="s">
        <v>213</v>
      </c>
      <c r="AB11" t="s">
        <v>119</v>
      </c>
      <c r="AE11" t="s">
        <v>213</v>
      </c>
    </row>
    <row r="12" spans="1:31">
      <c r="A12" s="135"/>
      <c r="B12" s="132"/>
      <c r="C12" s="128"/>
      <c r="D12" s="128"/>
      <c r="E12" s="128"/>
      <c r="I12" t="s">
        <v>119</v>
      </c>
      <c r="J12" t="s">
        <v>215</v>
      </c>
      <c r="M12" s="101" t="s">
        <v>169</v>
      </c>
      <c r="N12" t="s">
        <v>76</v>
      </c>
      <c r="U12" t="s">
        <v>121</v>
      </c>
      <c r="X12" t="s">
        <v>215</v>
      </c>
      <c r="AB12" t="s">
        <v>121</v>
      </c>
      <c r="AE12" t="s">
        <v>215</v>
      </c>
    </row>
    <row r="13" spans="1:31">
      <c r="A13" s="135"/>
      <c r="B13" s="132"/>
      <c r="C13" s="128"/>
      <c r="D13" s="128"/>
      <c r="E13" s="128"/>
      <c r="I13" t="s">
        <v>121</v>
      </c>
      <c r="J13" s="109" t="s">
        <v>217</v>
      </c>
      <c r="M13" t="s">
        <v>171</v>
      </c>
      <c r="N13" t="s">
        <v>77</v>
      </c>
      <c r="X13" t="s">
        <v>217</v>
      </c>
      <c r="AE13" t="s">
        <v>217</v>
      </c>
    </row>
    <row r="14" spans="1:31">
      <c r="A14" s="135"/>
      <c r="B14" s="132"/>
      <c r="C14" s="128"/>
      <c r="D14" s="128"/>
      <c r="E14" s="128"/>
      <c r="I14" t="s">
        <v>123</v>
      </c>
      <c r="J14" s="109" t="s">
        <v>219</v>
      </c>
      <c r="M14" t="s">
        <v>173</v>
      </c>
      <c r="N14" t="s">
        <v>78</v>
      </c>
      <c r="R14" s="1" t="s">
        <v>902</v>
      </c>
      <c r="X14" t="s">
        <v>219</v>
      </c>
      <c r="AE14" t="s">
        <v>219</v>
      </c>
    </row>
    <row r="15" spans="1:31">
      <c r="A15" s="135"/>
      <c r="B15" s="132"/>
      <c r="C15" s="128"/>
      <c r="D15" s="128"/>
      <c r="E15" s="128"/>
      <c r="I15" t="s">
        <v>125</v>
      </c>
      <c r="J15" s="109" t="s">
        <v>221</v>
      </c>
      <c r="M15" t="s">
        <v>175</v>
      </c>
      <c r="N15" t="s">
        <v>64</v>
      </c>
      <c r="R15" t="s">
        <v>904</v>
      </c>
      <c r="X15" t="s">
        <v>221</v>
      </c>
      <c r="AE15" t="s">
        <v>221</v>
      </c>
    </row>
    <row r="16" spans="1:31">
      <c r="A16" s="135"/>
      <c r="B16" s="132"/>
      <c r="C16" s="128"/>
      <c r="D16" s="128"/>
      <c r="E16" s="128"/>
      <c r="I16" t="s">
        <v>127</v>
      </c>
      <c r="J16" t="s">
        <v>366</v>
      </c>
      <c r="M16" t="s">
        <v>177</v>
      </c>
      <c r="R16" t="s">
        <v>903</v>
      </c>
      <c r="X16" t="s">
        <v>366</v>
      </c>
      <c r="AE16" t="s">
        <v>366</v>
      </c>
    </row>
    <row r="17" spans="1:31">
      <c r="A17" s="135"/>
      <c r="B17" s="132"/>
      <c r="C17" s="128"/>
      <c r="D17" s="128"/>
      <c r="E17" s="128"/>
      <c r="I17" t="s">
        <v>129</v>
      </c>
      <c r="J17" t="s">
        <v>367</v>
      </c>
      <c r="M17" t="s">
        <v>179</v>
      </c>
      <c r="R17" t="s">
        <v>906</v>
      </c>
      <c r="X17" t="s">
        <v>367</v>
      </c>
      <c r="AE17" t="s">
        <v>367</v>
      </c>
    </row>
    <row r="18" spans="1:31">
      <c r="A18" s="135"/>
      <c r="B18" s="132"/>
      <c r="C18" s="128"/>
      <c r="D18" s="128"/>
      <c r="E18" s="128"/>
      <c r="I18" t="s">
        <v>131</v>
      </c>
      <c r="J18" t="s">
        <v>368</v>
      </c>
      <c r="M18" t="s">
        <v>181</v>
      </c>
      <c r="X18" t="s">
        <v>368</v>
      </c>
      <c r="AE18" t="s">
        <v>368</v>
      </c>
    </row>
    <row r="19" spans="1:31">
      <c r="A19" s="135"/>
      <c r="B19" s="132"/>
      <c r="C19" s="128"/>
      <c r="D19" s="128"/>
      <c r="E19" s="128"/>
      <c r="I19" t="s">
        <v>133</v>
      </c>
      <c r="J19" t="s">
        <v>369</v>
      </c>
      <c r="M19" t="s">
        <v>183</v>
      </c>
      <c r="X19" t="s">
        <v>369</v>
      </c>
      <c r="AE19" t="s">
        <v>369</v>
      </c>
    </row>
    <row r="20" spans="1:31">
      <c r="A20" s="135"/>
      <c r="B20" s="132"/>
      <c r="C20" s="128"/>
      <c r="D20" s="128"/>
      <c r="E20" s="128"/>
      <c r="I20" t="s">
        <v>135</v>
      </c>
      <c r="J20" t="s">
        <v>370</v>
      </c>
      <c r="M20" t="s">
        <v>185</v>
      </c>
      <c r="X20" t="s">
        <v>370</v>
      </c>
      <c r="AE20" t="s">
        <v>370</v>
      </c>
    </row>
    <row r="21" spans="1:31">
      <c r="A21" s="135"/>
      <c r="B21" s="132"/>
      <c r="C21" s="128"/>
      <c r="D21" s="128"/>
      <c r="E21" s="128"/>
      <c r="I21" t="s">
        <v>137</v>
      </c>
      <c r="J21" t="s">
        <v>371</v>
      </c>
      <c r="M21" t="s">
        <v>187</v>
      </c>
      <c r="X21" t="s">
        <v>371</v>
      </c>
      <c r="AE21" t="s">
        <v>371</v>
      </c>
    </row>
    <row r="22" spans="1:31">
      <c r="A22" s="135"/>
      <c r="B22" s="132"/>
      <c r="C22" s="128"/>
      <c r="D22" s="128"/>
      <c r="E22" s="128"/>
      <c r="I22" t="s">
        <v>139</v>
      </c>
      <c r="J22" t="s">
        <v>372</v>
      </c>
      <c r="M22" t="s">
        <v>189</v>
      </c>
      <c r="R22" t="s">
        <v>905</v>
      </c>
      <c r="X22" t="s">
        <v>372</v>
      </c>
      <c r="AE22" t="s">
        <v>372</v>
      </c>
    </row>
    <row r="23" spans="1:31">
      <c r="A23" s="135"/>
      <c r="B23" s="132"/>
      <c r="C23" s="128"/>
      <c r="D23" s="128"/>
      <c r="E23" s="128"/>
      <c r="I23" t="s">
        <v>141</v>
      </c>
      <c r="J23" t="s">
        <v>373</v>
      </c>
      <c r="M23" t="s">
        <v>191</v>
      </c>
      <c r="R23" t="s">
        <v>907</v>
      </c>
      <c r="X23" t="s">
        <v>373</v>
      </c>
      <c r="AE23" t="s">
        <v>373</v>
      </c>
    </row>
    <row r="24" spans="1:31">
      <c r="A24" s="135"/>
      <c r="B24" s="132"/>
      <c r="C24" s="128"/>
      <c r="D24" s="128"/>
      <c r="E24" s="128"/>
      <c r="I24" t="s">
        <v>143</v>
      </c>
      <c r="J24" t="s">
        <v>374</v>
      </c>
      <c r="M24" t="s">
        <v>52</v>
      </c>
      <c r="R24" s="115" t="s">
        <v>908</v>
      </c>
      <c r="X24" t="s">
        <v>374</v>
      </c>
      <c r="AE24" t="s">
        <v>374</v>
      </c>
    </row>
    <row r="25" spans="1:31">
      <c r="A25" s="135"/>
      <c r="B25" s="132"/>
      <c r="C25" s="128"/>
      <c r="D25" s="128"/>
      <c r="E25" s="128"/>
      <c r="I25" t="s">
        <v>145</v>
      </c>
      <c r="J25" t="s">
        <v>375</v>
      </c>
      <c r="M25" t="s">
        <v>50</v>
      </c>
      <c r="X25" t="s">
        <v>375</v>
      </c>
      <c r="AE25" t="s">
        <v>375</v>
      </c>
    </row>
    <row r="26" spans="1:31">
      <c r="A26" s="135"/>
      <c r="B26" s="132"/>
      <c r="C26" s="128"/>
      <c r="D26" s="128"/>
      <c r="E26" s="128"/>
      <c r="I26" t="s">
        <v>146</v>
      </c>
      <c r="J26" t="s">
        <v>376</v>
      </c>
      <c r="M26" t="s">
        <v>68</v>
      </c>
      <c r="X26" t="s">
        <v>376</v>
      </c>
      <c r="AE26" t="s">
        <v>376</v>
      </c>
    </row>
    <row r="27" spans="1:31">
      <c r="A27" s="135"/>
      <c r="B27" s="132"/>
      <c r="C27" s="128"/>
      <c r="D27" s="128"/>
      <c r="E27" s="128"/>
      <c r="I27" t="s">
        <v>147</v>
      </c>
      <c r="J27" t="s">
        <v>377</v>
      </c>
      <c r="M27" t="s">
        <v>54</v>
      </c>
      <c r="X27" t="s">
        <v>377</v>
      </c>
      <c r="AE27" t="s">
        <v>377</v>
      </c>
    </row>
    <row r="28" spans="1:31">
      <c r="A28" s="135"/>
      <c r="B28" s="132"/>
      <c r="C28" s="128"/>
      <c r="D28" s="128"/>
      <c r="E28" s="128"/>
      <c r="I28" t="s">
        <v>148</v>
      </c>
      <c r="J28" t="s">
        <v>378</v>
      </c>
      <c r="M28" t="s">
        <v>72</v>
      </c>
      <c r="X28" t="s">
        <v>378</v>
      </c>
      <c r="AE28" t="s">
        <v>378</v>
      </c>
    </row>
    <row r="29" spans="1:31">
      <c r="A29" s="135"/>
      <c r="B29" s="132"/>
      <c r="C29" s="128"/>
      <c r="D29" s="128"/>
      <c r="E29" s="128"/>
      <c r="I29" t="s">
        <v>149</v>
      </c>
      <c r="J29" t="s">
        <v>379</v>
      </c>
      <c r="M29" t="s">
        <v>399</v>
      </c>
      <c r="X29" t="s">
        <v>379</v>
      </c>
      <c r="AE29" t="s">
        <v>379</v>
      </c>
    </row>
    <row r="30" spans="1:31">
      <c r="A30" s="135"/>
      <c r="B30" s="132"/>
      <c r="C30" s="128"/>
      <c r="D30" s="128"/>
      <c r="E30" s="128"/>
      <c r="I30" t="s">
        <v>150</v>
      </c>
      <c r="J30" t="s">
        <v>380</v>
      </c>
      <c r="M30" t="s">
        <v>77</v>
      </c>
      <c r="X30" t="s">
        <v>380</v>
      </c>
      <c r="AE30" t="s">
        <v>380</v>
      </c>
    </row>
    <row r="31" spans="1:31">
      <c r="A31" s="135"/>
      <c r="B31" s="132"/>
      <c r="C31" s="128"/>
      <c r="D31" s="128"/>
      <c r="E31" s="128"/>
      <c r="I31" t="s">
        <v>151</v>
      </c>
      <c r="J31" t="s">
        <v>381</v>
      </c>
      <c r="M31" t="s">
        <v>400</v>
      </c>
      <c r="X31" t="s">
        <v>381</v>
      </c>
      <c r="AE31" t="s">
        <v>381</v>
      </c>
    </row>
    <row r="32" spans="1:31">
      <c r="A32" s="135"/>
      <c r="B32" s="132"/>
      <c r="C32" s="128"/>
      <c r="D32" s="128"/>
      <c r="E32" s="128"/>
      <c r="I32" t="s">
        <v>152</v>
      </c>
      <c r="J32" t="s">
        <v>382</v>
      </c>
      <c r="X32" t="s">
        <v>382</v>
      </c>
      <c r="AE32" t="s">
        <v>382</v>
      </c>
    </row>
    <row r="33" spans="1:31" ht="15" thickBot="1">
      <c r="A33" s="136"/>
      <c r="B33" s="133"/>
      <c r="C33" s="129"/>
      <c r="D33" s="129"/>
      <c r="E33" s="129"/>
      <c r="I33" t="s">
        <v>153</v>
      </c>
      <c r="J33" t="s">
        <v>383</v>
      </c>
      <c r="X33" t="s">
        <v>383</v>
      </c>
      <c r="AE33" t="s">
        <v>383</v>
      </c>
    </row>
    <row r="34" spans="1:31">
      <c r="J34" t="s">
        <v>384</v>
      </c>
      <c r="X34" t="s">
        <v>384</v>
      </c>
      <c r="AE34" t="s">
        <v>384</v>
      </c>
    </row>
    <row r="35" spans="1:31">
      <c r="J35" t="s">
        <v>385</v>
      </c>
      <c r="X35" t="s">
        <v>385</v>
      </c>
      <c r="AE35" t="s">
        <v>385</v>
      </c>
    </row>
    <row r="36" spans="1:31">
      <c r="J36" t="s">
        <v>386</v>
      </c>
      <c r="X36" t="s">
        <v>386</v>
      </c>
      <c r="AE36" t="s">
        <v>386</v>
      </c>
    </row>
    <row r="37" spans="1:31">
      <c r="J37" t="s">
        <v>387</v>
      </c>
      <c r="X37" t="s">
        <v>387</v>
      </c>
      <c r="AE37" t="s">
        <v>387</v>
      </c>
    </row>
    <row r="38" spans="1:31">
      <c r="J38" t="s">
        <v>388</v>
      </c>
      <c r="X38" t="s">
        <v>388</v>
      </c>
      <c r="AE38" t="s">
        <v>388</v>
      </c>
    </row>
    <row r="39" spans="1:31">
      <c r="J39" t="s">
        <v>389</v>
      </c>
      <c r="X39" t="s">
        <v>389</v>
      </c>
      <c r="AE39" t="s">
        <v>389</v>
      </c>
    </row>
    <row r="40" spans="1:31">
      <c r="J40" t="s">
        <v>390</v>
      </c>
      <c r="X40" t="s">
        <v>390</v>
      </c>
      <c r="AE40" t="s">
        <v>390</v>
      </c>
    </row>
    <row r="41" spans="1:31">
      <c r="J41" t="s">
        <v>391</v>
      </c>
      <c r="X41" t="s">
        <v>391</v>
      </c>
      <c r="AE41" t="s">
        <v>391</v>
      </c>
    </row>
    <row r="42" spans="1:31">
      <c r="J42" t="s">
        <v>392</v>
      </c>
      <c r="X42" t="s">
        <v>392</v>
      </c>
      <c r="AE42" t="s">
        <v>392</v>
      </c>
    </row>
    <row r="43" spans="1:31">
      <c r="J43" t="s">
        <v>393</v>
      </c>
      <c r="X43" t="s">
        <v>393</v>
      </c>
      <c r="AE43" t="s">
        <v>393</v>
      </c>
    </row>
    <row r="44" spans="1:31">
      <c r="J44" t="s">
        <v>394</v>
      </c>
      <c r="X44" t="s">
        <v>394</v>
      </c>
      <c r="AE44" t="s">
        <v>394</v>
      </c>
    </row>
    <row r="45" spans="1:31">
      <c r="J45" t="s">
        <v>395</v>
      </c>
      <c r="X45" t="s">
        <v>395</v>
      </c>
      <c r="AE45" t="s">
        <v>395</v>
      </c>
    </row>
    <row r="46" spans="1:31">
      <c r="J46" t="s">
        <v>396</v>
      </c>
      <c r="X46" t="s">
        <v>396</v>
      </c>
      <c r="AE46" t="s">
        <v>396</v>
      </c>
    </row>
  </sheetData>
  <mergeCells count="11">
    <mergeCell ref="AA1:AB1"/>
    <mergeCell ref="A1:E1"/>
    <mergeCell ref="E3:E33"/>
    <mergeCell ref="T1:U1"/>
    <mergeCell ref="N1:P1"/>
    <mergeCell ref="C3:C33"/>
    <mergeCell ref="B3:B33"/>
    <mergeCell ref="A3:A33"/>
    <mergeCell ref="D3:D33"/>
    <mergeCell ref="H1:I1"/>
    <mergeCell ref="K1:L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7"/>
  <sheetViews>
    <sheetView topLeftCell="A39" workbookViewId="0">
      <selection activeCell="B26" sqref="B26"/>
    </sheetView>
  </sheetViews>
  <sheetFormatPr defaultRowHeight="14.4"/>
  <cols>
    <col min="1" max="1" width="58.6640625" bestFit="1" customWidth="1"/>
    <col min="2" max="2" width="96" customWidth="1"/>
    <col min="3" max="3" width="47.6640625" bestFit="1" customWidth="1"/>
    <col min="4" max="4" width="40.5546875" customWidth="1"/>
  </cols>
  <sheetData>
    <row r="1" spans="1:3">
      <c r="A1" s="3" t="s">
        <v>2</v>
      </c>
      <c r="B1" s="4" t="s">
        <v>1</v>
      </c>
    </row>
    <row r="2" spans="1:3">
      <c r="A2" s="5" t="s">
        <v>3</v>
      </c>
      <c r="B2" s="6" t="s">
        <v>4</v>
      </c>
    </row>
    <row r="3" spans="1:3" ht="60.75" customHeight="1">
      <c r="A3" s="7" t="s">
        <v>5</v>
      </c>
      <c r="B3" s="8" t="s">
        <v>6</v>
      </c>
    </row>
    <row r="4" spans="1:3" ht="10.5" customHeight="1">
      <c r="A4" s="1"/>
      <c r="B4" s="2"/>
    </row>
    <row r="5" spans="1:3" ht="18.75" customHeight="1">
      <c r="A5" s="1"/>
      <c r="B5" s="2"/>
    </row>
    <row r="15" spans="1:3">
      <c r="C15" s="79" t="s">
        <v>293</v>
      </c>
    </row>
    <row r="35" spans="1:1">
      <c r="A35" s="79" t="s">
        <v>339</v>
      </c>
    </row>
    <row r="36" spans="1:1">
      <c r="A36" s="79" t="s">
        <v>338</v>
      </c>
    </row>
    <row r="86" spans="1:1">
      <c r="A86" s="87" t="s">
        <v>344</v>
      </c>
    </row>
    <row r="87" spans="1:1" ht="72">
      <c r="A87" s="2" t="s">
        <v>345</v>
      </c>
    </row>
  </sheetData>
  <hyperlinks>
    <hyperlink ref="B1" r:id="rId1" xr:uid="{04BBF520-5097-4894-A029-17756BA4FAFF}"/>
    <hyperlink ref="C15" r:id="rId2" display="https://bmcmedinformdecismak.biomedcentral.com/articles/10.1186/s12911-023-02215-2" xr:uid="{5D6D77C8-EC15-44C7-B8CD-FFF66BBA3BAA}"/>
    <hyperlink ref="A36" r:id="rId3" xr:uid="{8CA21373-82AF-4FBD-B517-732013829B71}"/>
    <hyperlink ref="A35" r:id="rId4" xr:uid="{1ACE8668-3971-40A0-862A-1ED4A9AA271E}"/>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D2F6-B62A-445A-8AE5-8759CEA7A4A9}">
  <dimension ref="A1:E9"/>
  <sheetViews>
    <sheetView workbookViewId="0">
      <selection activeCell="A8" sqref="A8"/>
    </sheetView>
  </sheetViews>
  <sheetFormatPr defaultRowHeight="14.4"/>
  <cols>
    <col min="1" max="1" width="61.44140625" customWidth="1"/>
    <col min="2" max="2" width="52.44140625" customWidth="1"/>
    <col min="3" max="3" width="47.6640625" bestFit="1" customWidth="1"/>
    <col min="4" max="4" width="49.88671875" bestFit="1" customWidth="1"/>
    <col min="5" max="5" width="35.33203125" customWidth="1"/>
  </cols>
  <sheetData>
    <row r="1" spans="1:5">
      <c r="A1" s="79" t="s">
        <v>281</v>
      </c>
    </row>
    <row r="2" spans="1:5">
      <c r="A2" s="79" t="s">
        <v>285</v>
      </c>
    </row>
    <row r="3" spans="1:5" ht="100.8">
      <c r="A3" s="80" t="s">
        <v>279</v>
      </c>
      <c r="B3" s="80" t="s">
        <v>289</v>
      </c>
      <c r="C3" s="2" t="s">
        <v>290</v>
      </c>
      <c r="D3" s="2" t="s">
        <v>291</v>
      </c>
    </row>
    <row r="7" spans="1:5">
      <c r="D7" s="79" t="s">
        <v>282</v>
      </c>
      <c r="E7" s="79" t="s">
        <v>286</v>
      </c>
    </row>
    <row r="8" spans="1:5" ht="230.4">
      <c r="A8" s="78" t="s">
        <v>280</v>
      </c>
      <c r="B8" s="78" t="s">
        <v>283</v>
      </c>
      <c r="C8" s="78" t="s">
        <v>284</v>
      </c>
      <c r="D8" s="78" t="s">
        <v>288</v>
      </c>
      <c r="E8" s="78" t="s">
        <v>287</v>
      </c>
    </row>
    <row r="9" spans="1:5">
      <c r="C9" s="1"/>
    </row>
  </sheetData>
  <hyperlinks>
    <hyperlink ref="D7" r:id="rId1" xr:uid="{FE86968B-B65D-4AA2-8FBF-AC5E715C6EE0}"/>
    <hyperlink ref="A1" r:id="rId2" xr:uid="{48FF4ABF-4F13-461A-B252-C742CA32911B}"/>
    <hyperlink ref="A2" r:id="rId3" location=":~:text=Monk's%20scale%20has%2010%20shades,represent%20medium%20and%20darker%20shades" xr:uid="{8B31573C-C6EB-4538-83B8-D4119AC7FA43}"/>
    <hyperlink ref="E7" r:id="rId4" xr:uid="{BAC8C6EC-F237-4C23-AE9F-0F43203CD93A}"/>
  </hyperlink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94675-78B2-4E34-98FA-69346D29F542}">
  <dimension ref="A1:G34"/>
  <sheetViews>
    <sheetView showGridLines="0" zoomScale="96" zoomScaleNormal="110" workbookViewId="0">
      <selection activeCell="C17" sqref="C17"/>
    </sheetView>
  </sheetViews>
  <sheetFormatPr defaultRowHeight="14.4"/>
  <cols>
    <col min="1" max="1" width="21.5546875" customWidth="1"/>
    <col min="2" max="2" width="66.6640625" customWidth="1"/>
    <col min="3" max="3" width="35.88671875" customWidth="1"/>
    <col min="4" max="4" width="10.44140625" customWidth="1"/>
    <col min="5" max="5" width="28.5546875" customWidth="1"/>
    <col min="6" max="6" width="31.109375" customWidth="1"/>
    <col min="7" max="7" width="42.33203125" customWidth="1"/>
  </cols>
  <sheetData>
    <row r="1" spans="1:7" ht="16.2" thickBot="1">
      <c r="A1" s="122" t="s">
        <v>337</v>
      </c>
      <c r="B1" s="122"/>
      <c r="E1" s="119" t="s">
        <v>355</v>
      </c>
      <c r="F1" s="120"/>
      <c r="G1" s="121"/>
    </row>
    <row r="2" spans="1:7">
      <c r="A2" t="s">
        <v>294</v>
      </c>
      <c r="B2" s="81" t="s">
        <v>0</v>
      </c>
      <c r="C2" t="s">
        <v>361</v>
      </c>
      <c r="E2" s="86" t="s">
        <v>334</v>
      </c>
      <c r="F2" s="86" t="s">
        <v>335</v>
      </c>
      <c r="G2" s="86" t="s">
        <v>336</v>
      </c>
    </row>
    <row r="3" spans="1:7" ht="165.75" customHeight="1">
      <c r="A3" s="1" t="s">
        <v>295</v>
      </c>
      <c r="B3" s="82" t="s">
        <v>330</v>
      </c>
      <c r="E3" s="116" t="s">
        <v>353</v>
      </c>
      <c r="F3" s="116" t="s">
        <v>354</v>
      </c>
      <c r="G3" s="116" t="s">
        <v>352</v>
      </c>
    </row>
    <row r="4" spans="1:7" ht="57.6">
      <c r="A4" s="1" t="s">
        <v>296</v>
      </c>
      <c r="B4" s="83" t="s">
        <v>358</v>
      </c>
      <c r="C4" s="2" t="s">
        <v>362</v>
      </c>
      <c r="E4" s="116"/>
      <c r="F4" s="116"/>
      <c r="G4" s="116"/>
    </row>
    <row r="5" spans="1:7" ht="42.75" customHeight="1" thickBot="1">
      <c r="A5" s="1" t="s">
        <v>359</v>
      </c>
      <c r="B5" s="82" t="s">
        <v>298</v>
      </c>
      <c r="E5" s="117"/>
      <c r="F5" s="117"/>
      <c r="G5" s="117"/>
    </row>
    <row r="6" spans="1:7" ht="11.25" customHeight="1"/>
    <row r="7" spans="1:7" ht="11.25" customHeight="1"/>
    <row r="8" spans="1:7" ht="17.25" customHeight="1">
      <c r="A8" s="118" t="s">
        <v>328</v>
      </c>
      <c r="B8" s="118"/>
      <c r="C8" s="118"/>
      <c r="E8" s="123" t="s">
        <v>346</v>
      </c>
      <c r="F8" s="123"/>
      <c r="G8" s="123"/>
    </row>
    <row r="9" spans="1:7">
      <c r="A9" t="s">
        <v>302</v>
      </c>
      <c r="B9" t="s">
        <v>299</v>
      </c>
      <c r="C9" t="s">
        <v>300</v>
      </c>
      <c r="E9" t="s">
        <v>303</v>
      </c>
      <c r="F9" t="s">
        <v>302</v>
      </c>
      <c r="G9" t="s">
        <v>342</v>
      </c>
    </row>
    <row r="10" spans="1:7" ht="43.2">
      <c r="A10" t="s">
        <v>297</v>
      </c>
      <c r="B10" s="2" t="s">
        <v>243</v>
      </c>
      <c r="C10" t="s">
        <v>304</v>
      </c>
      <c r="E10" s="1" t="s">
        <v>340</v>
      </c>
      <c r="F10" s="1" t="s">
        <v>232</v>
      </c>
      <c r="G10" s="1" t="s">
        <v>232</v>
      </c>
    </row>
    <row r="11" spans="1:7">
      <c r="A11" t="s">
        <v>301</v>
      </c>
      <c r="B11" t="s">
        <v>325</v>
      </c>
      <c r="C11" t="s">
        <v>305</v>
      </c>
      <c r="E11" t="s">
        <v>340</v>
      </c>
      <c r="F11" t="s">
        <v>242</v>
      </c>
    </row>
    <row r="12" spans="1:7">
      <c r="A12" t="s">
        <v>306</v>
      </c>
      <c r="B12" t="s">
        <v>329</v>
      </c>
      <c r="C12" s="77" t="s">
        <v>360</v>
      </c>
      <c r="E12" t="s">
        <v>340</v>
      </c>
      <c r="F12" t="s">
        <v>341</v>
      </c>
    </row>
    <row r="13" spans="1:7">
      <c r="A13" t="s">
        <v>307</v>
      </c>
      <c r="B13" s="1" t="s">
        <v>308</v>
      </c>
      <c r="E13" s="1" t="s">
        <v>28</v>
      </c>
      <c r="F13" s="1" t="s">
        <v>82</v>
      </c>
      <c r="G13" s="1" t="s">
        <v>82</v>
      </c>
    </row>
    <row r="14" spans="1:7" ht="33" customHeight="1">
      <c r="A14" s="2" t="s">
        <v>309</v>
      </c>
      <c r="B14" t="s">
        <v>326</v>
      </c>
      <c r="C14" t="s">
        <v>327</v>
      </c>
      <c r="E14" t="s">
        <v>28</v>
      </c>
      <c r="F14" t="s">
        <v>85</v>
      </c>
    </row>
    <row r="15" spans="1:7" ht="28.8">
      <c r="A15" t="s">
        <v>331</v>
      </c>
      <c r="B15" t="s">
        <v>332</v>
      </c>
      <c r="C15" t="s">
        <v>333</v>
      </c>
      <c r="E15" s="1" t="s">
        <v>29</v>
      </c>
      <c r="F15" s="1" t="s">
        <v>104</v>
      </c>
      <c r="G15" s="88" t="s">
        <v>343</v>
      </c>
    </row>
    <row r="16" spans="1:7">
      <c r="E16" t="s">
        <v>29</v>
      </c>
      <c r="F16" t="s">
        <v>106</v>
      </c>
      <c r="G16" s="2"/>
    </row>
    <row r="17" spans="5:7">
      <c r="E17" t="s">
        <v>29</v>
      </c>
      <c r="F17" t="s">
        <v>112</v>
      </c>
    </row>
    <row r="18" spans="5:7">
      <c r="E18" t="s">
        <v>29</v>
      </c>
      <c r="F18" t="s">
        <v>114</v>
      </c>
    </row>
    <row r="19" spans="5:7">
      <c r="E19" t="s">
        <v>29</v>
      </c>
      <c r="F19" t="s">
        <v>115</v>
      </c>
    </row>
    <row r="20" spans="5:7">
      <c r="E20" t="s">
        <v>29</v>
      </c>
      <c r="F20" t="s">
        <v>117</v>
      </c>
    </row>
    <row r="21" spans="5:7">
      <c r="E21" t="s">
        <v>29</v>
      </c>
      <c r="F21" t="s">
        <v>119</v>
      </c>
    </row>
    <row r="22" spans="5:7">
      <c r="E22" t="s">
        <v>29</v>
      </c>
      <c r="F22" t="s">
        <v>121</v>
      </c>
    </row>
    <row r="23" spans="5:7" ht="28.8">
      <c r="E23" s="1" t="s">
        <v>30</v>
      </c>
      <c r="F23" s="1" t="s">
        <v>104</v>
      </c>
      <c r="G23" s="88" t="s">
        <v>347</v>
      </c>
    </row>
    <row r="24" spans="5:7">
      <c r="F24" s="1" t="s">
        <v>227</v>
      </c>
    </row>
    <row r="25" spans="5:7">
      <c r="F25" t="s">
        <v>33</v>
      </c>
    </row>
    <row r="26" spans="5:7">
      <c r="F26" s="89" t="s">
        <v>228</v>
      </c>
    </row>
    <row r="27" spans="5:7" ht="28.8">
      <c r="E27" s="1" t="s">
        <v>31</v>
      </c>
      <c r="F27" s="1" t="s">
        <v>82</v>
      </c>
      <c r="G27" s="88" t="s">
        <v>348</v>
      </c>
    </row>
    <row r="28" spans="5:7">
      <c r="F28" s="1" t="s">
        <v>104</v>
      </c>
    </row>
    <row r="29" spans="5:7">
      <c r="F29" t="s">
        <v>205</v>
      </c>
    </row>
    <row r="30" spans="5:7">
      <c r="F30" t="s">
        <v>349</v>
      </c>
    </row>
    <row r="31" spans="5:7" ht="43.2">
      <c r="E31" s="1" t="s">
        <v>350</v>
      </c>
      <c r="F31" s="1" t="s">
        <v>82</v>
      </c>
      <c r="G31" s="88" t="s">
        <v>351</v>
      </c>
    </row>
    <row r="32" spans="5:7">
      <c r="F32" s="1" t="s">
        <v>104</v>
      </c>
    </row>
    <row r="33" spans="6:6">
      <c r="F33" s="1" t="s">
        <v>227</v>
      </c>
    </row>
    <row r="34" spans="6:6">
      <c r="F34" s="89" t="s">
        <v>169</v>
      </c>
    </row>
  </sheetData>
  <mergeCells count="7">
    <mergeCell ref="F3:F5"/>
    <mergeCell ref="G3:G5"/>
    <mergeCell ref="A8:C8"/>
    <mergeCell ref="E1:G1"/>
    <mergeCell ref="A1:B1"/>
    <mergeCell ref="E3:E5"/>
    <mergeCell ref="E8:G8"/>
  </mergeCells>
  <phoneticPr fontId="17" type="noConversion"/>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7477-2947-4218-814E-6AFBC534E28A}">
  <dimension ref="A1:K465"/>
  <sheetViews>
    <sheetView topLeftCell="B1" zoomScaleNormal="100" workbookViewId="0">
      <selection activeCell="F16" sqref="F16"/>
    </sheetView>
  </sheetViews>
  <sheetFormatPr defaultRowHeight="14.4"/>
  <cols>
    <col min="1" max="1" width="9" bestFit="1" customWidth="1"/>
    <col min="2" max="2" width="68.5546875" bestFit="1" customWidth="1"/>
    <col min="3" max="3" width="15.88671875" bestFit="1" customWidth="1"/>
    <col min="4" max="4" width="16.33203125" bestFit="1" customWidth="1"/>
    <col min="5" max="5" width="19" bestFit="1" customWidth="1"/>
    <col min="6" max="6" width="19.44140625" bestFit="1" customWidth="1"/>
    <col min="7" max="7" width="13.6640625" bestFit="1" customWidth="1"/>
    <col min="8" max="8" width="12" bestFit="1" customWidth="1"/>
    <col min="9" max="9" width="8.33203125" bestFit="1" customWidth="1"/>
    <col min="10" max="10" width="7" bestFit="1" customWidth="1"/>
    <col min="11" max="11" width="6.33203125" bestFit="1" customWidth="1"/>
  </cols>
  <sheetData>
    <row r="1" spans="1:11">
      <c r="A1" t="s">
        <v>406</v>
      </c>
      <c r="B1" t="s">
        <v>408</v>
      </c>
      <c r="C1" s="91" t="s">
        <v>431</v>
      </c>
      <c r="D1" s="91" t="s">
        <v>430</v>
      </c>
      <c r="E1" s="92" t="s">
        <v>432</v>
      </c>
      <c r="F1" s="92" t="s">
        <v>433</v>
      </c>
      <c r="G1" s="90" t="s">
        <v>409</v>
      </c>
      <c r="H1" t="s">
        <v>434</v>
      </c>
      <c r="I1" t="s">
        <v>435</v>
      </c>
      <c r="J1" t="s">
        <v>436</v>
      </c>
      <c r="K1" t="s">
        <v>35</v>
      </c>
    </row>
    <row r="2" spans="1:11">
      <c r="A2" t="str">
        <f>LEFT(B2,1)</f>
        <v>0</v>
      </c>
      <c r="B2" t="s">
        <v>458</v>
      </c>
      <c r="C2" s="90" t="str">
        <f>IFERROR(VLOOKUP(Table16[[#This Row],[Encounter_id]],'wf folder'!$B:$K,2,0),"No")</f>
        <v>No</v>
      </c>
      <c r="D2" s="90" t="str">
        <f>IFERROR(VLOOKUP(Table16[[#This Row],[Encounter_id]],'wf folder'!$B:$K,3,0),"No")</f>
        <v>No</v>
      </c>
      <c r="E2" s="90" t="str">
        <f>IFERROR(VLOOKUP(Table16[[#This Row],[Encounter_id]],'wf folder'!$B:$K,4,0),"No")</f>
        <v>No</v>
      </c>
      <c r="F2" s="90" t="str">
        <f>IFERROR(VLOOKUP(Table16[[#This Row],[Encounter_id]],'wf folder'!$B:$K,5,0),"No")</f>
        <v>No</v>
      </c>
      <c r="G2" s="90" t="str">
        <f>IFERROR(VLOOKUP(Table16[[#This Row],[Encounter_id]],'wf folder'!$B:$K,6,0),"No")</f>
        <v>No</v>
      </c>
      <c r="H2" s="90">
        <f>IFERROR(VLOOKUP(Table16[[#This Row],[Encounter_id]],'wf folder'!$B:$K,7,0),0)</f>
        <v>0</v>
      </c>
      <c r="I2" s="90" t="str">
        <f>IFERROR(VLOOKUP(Table16[[#This Row],[Encounter_id]],'wf folder'!$B:$K,8,0),"No")</f>
        <v>No</v>
      </c>
      <c r="J2" s="90" t="str">
        <f>IFERROR(VLOOKUP(Table16[[#This Row],[Encounter_id]],'wf folder'!$B:$K,9,0),"No")</f>
        <v>No</v>
      </c>
      <c r="K2" s="90" t="str">
        <f>IFERROR(VLOOKUP(Table16[[#This Row],[Encounter_id]],'wf folder'!$B:$K,10,0),"No")</f>
        <v>No</v>
      </c>
    </row>
    <row r="3" spans="1:11">
      <c r="A3" t="str">
        <f t="shared" ref="A3:A66" si="0">LEFT(B3,1)</f>
        <v>0</v>
      </c>
      <c r="B3" t="s">
        <v>417</v>
      </c>
      <c r="C3" s="90" t="str">
        <f>IFERROR(VLOOKUP(Table16[[#This Row],[Encounter_id]],'wf folder'!$B:$K,2,0),"No")</f>
        <v>No</v>
      </c>
      <c r="D3" s="90" t="str">
        <f>IFERROR(VLOOKUP(Table16[[#This Row],[Encounter_id]],'wf folder'!$B:$K,3,0),"No")</f>
        <v>Yes</v>
      </c>
      <c r="E3" s="90" t="str">
        <f>IFERROR(VLOOKUP(Table16[[#This Row],[Encounter_id]],'wf folder'!$B:$K,4,0),"No")</f>
        <v>No</v>
      </c>
      <c r="F3" s="90" t="str">
        <f>IFERROR(VLOOKUP(Table16[[#This Row],[Encounter_id]],'wf folder'!$B:$K,5,0),"No")</f>
        <v>No</v>
      </c>
      <c r="G3" s="90" t="str">
        <f>IFERROR(VLOOKUP(Table16[[#This Row],[Encounter_id]],'wf folder'!$B:$K,6,0),"No")</f>
        <v>No</v>
      </c>
      <c r="H3" s="90">
        <f>IFERROR(VLOOKUP(Table16[[#This Row],[Encounter_id]],'wf folder'!$B:$K,7,0),0)</f>
        <v>1</v>
      </c>
      <c r="I3" s="90" t="str">
        <f>IFERROR(VLOOKUP(Table16[[#This Row],[Encounter_id]],'wf folder'!$B:$K,8,0),"No")</f>
        <v>No</v>
      </c>
      <c r="J3" s="90" t="str">
        <f>IFERROR(VLOOKUP(Table16[[#This Row],[Encounter_id]],'wf folder'!$B:$K,9,0),"No")</f>
        <v>No</v>
      </c>
      <c r="K3" s="90" t="str">
        <f>IFERROR(VLOOKUP(Table16[[#This Row],[Encounter_id]],'wf folder'!$B:$K,10,0),"No")</f>
        <v>No</v>
      </c>
    </row>
    <row r="4" spans="1:11">
      <c r="A4" t="str">
        <f t="shared" si="0"/>
        <v>0</v>
      </c>
      <c r="B4" t="s">
        <v>425</v>
      </c>
      <c r="C4" s="90" t="str">
        <f>IFERROR(VLOOKUP(Table16[[#This Row],[Encounter_id]],'wf folder'!$B:$K,2,0),"No")</f>
        <v>Yes</v>
      </c>
      <c r="D4" s="90" t="str">
        <f>IFERROR(VLOOKUP(Table16[[#This Row],[Encounter_id]],'wf folder'!$B:$K,3,0),"No")</f>
        <v>No</v>
      </c>
      <c r="E4" s="90" t="str">
        <f>IFERROR(VLOOKUP(Table16[[#This Row],[Encounter_id]],'wf folder'!$B:$K,4,0),"No")</f>
        <v>No</v>
      </c>
      <c r="F4" s="90" t="str">
        <f>IFERROR(VLOOKUP(Table16[[#This Row],[Encounter_id]],'wf folder'!$B:$K,5,0),"No")</f>
        <v>No</v>
      </c>
      <c r="G4" s="90" t="str">
        <f>IFERROR(VLOOKUP(Table16[[#This Row],[Encounter_id]],'wf folder'!$B:$K,6,0),"No")</f>
        <v>Yes</v>
      </c>
      <c r="H4" s="90">
        <f>IFERROR(VLOOKUP(Table16[[#This Row],[Encounter_id]],'wf folder'!$B:$K,7,0),0)</f>
        <v>2</v>
      </c>
      <c r="I4" s="90" t="str">
        <f>IFERROR(VLOOKUP(Table16[[#This Row],[Encounter_id]],'wf folder'!$B:$K,8,0),"No")</f>
        <v>No</v>
      </c>
      <c r="J4" s="90" t="str">
        <f>IFERROR(VLOOKUP(Table16[[#This Row],[Encounter_id]],'wf folder'!$B:$K,9,0),"No")</f>
        <v>No</v>
      </c>
      <c r="K4" s="90" t="str">
        <f>IFERROR(VLOOKUP(Table16[[#This Row],[Encounter_id]],'wf folder'!$B:$K,10,0),"No")</f>
        <v>Yes</v>
      </c>
    </row>
    <row r="5" spans="1:11">
      <c r="A5" t="str">
        <f t="shared" si="0"/>
        <v>0</v>
      </c>
      <c r="B5" t="s">
        <v>459</v>
      </c>
      <c r="C5" s="90" t="str">
        <f>IFERROR(VLOOKUP(Table16[[#This Row],[Encounter_id]],'wf folder'!$B:$K,2,0),"No")</f>
        <v>No</v>
      </c>
      <c r="D5" s="90" t="str">
        <f>IFERROR(VLOOKUP(Table16[[#This Row],[Encounter_id]],'wf folder'!$B:$K,3,0),"No")</f>
        <v>No</v>
      </c>
      <c r="E5" s="90" t="str">
        <f>IFERROR(VLOOKUP(Table16[[#This Row],[Encounter_id]],'wf folder'!$B:$K,4,0),"No")</f>
        <v>No</v>
      </c>
      <c r="F5" s="90" t="str">
        <f>IFERROR(VLOOKUP(Table16[[#This Row],[Encounter_id]],'wf folder'!$B:$K,5,0),"No")</f>
        <v>No</v>
      </c>
      <c r="G5" s="90" t="str">
        <f>IFERROR(VLOOKUP(Table16[[#This Row],[Encounter_id]],'wf folder'!$B:$K,6,0),"No")</f>
        <v>No</v>
      </c>
      <c r="H5" s="90">
        <f>IFERROR(VLOOKUP(Table16[[#This Row],[Encounter_id]],'wf folder'!$B:$K,7,0),0)</f>
        <v>0</v>
      </c>
      <c r="I5" s="90" t="str">
        <f>IFERROR(VLOOKUP(Table16[[#This Row],[Encounter_id]],'wf folder'!$B:$K,8,0),"No")</f>
        <v>No</v>
      </c>
      <c r="J5" s="90" t="str">
        <f>IFERROR(VLOOKUP(Table16[[#This Row],[Encounter_id]],'wf folder'!$B:$K,9,0),"No")</f>
        <v>No</v>
      </c>
      <c r="K5" s="90" t="str">
        <f>IFERROR(VLOOKUP(Table16[[#This Row],[Encounter_id]],'wf folder'!$B:$K,10,0),"No")</f>
        <v>No</v>
      </c>
    </row>
    <row r="6" spans="1:11">
      <c r="A6" t="str">
        <f t="shared" si="0"/>
        <v>0</v>
      </c>
      <c r="B6" t="s">
        <v>460</v>
      </c>
      <c r="C6" s="90" t="str">
        <f>IFERROR(VLOOKUP(Table16[[#This Row],[Encounter_id]],'wf folder'!$B:$K,2,0),"No")</f>
        <v>No</v>
      </c>
      <c r="D6" s="90" t="str">
        <f>IFERROR(VLOOKUP(Table16[[#This Row],[Encounter_id]],'wf folder'!$B:$K,3,0),"No")</f>
        <v>No</v>
      </c>
      <c r="E6" s="90" t="str">
        <f>IFERROR(VLOOKUP(Table16[[#This Row],[Encounter_id]],'wf folder'!$B:$K,4,0),"No")</f>
        <v>No</v>
      </c>
      <c r="F6" s="90" t="str">
        <f>IFERROR(VLOOKUP(Table16[[#This Row],[Encounter_id]],'wf folder'!$B:$K,5,0),"No")</f>
        <v>No</v>
      </c>
      <c r="G6" s="90" t="str">
        <f>IFERROR(VLOOKUP(Table16[[#This Row],[Encounter_id]],'wf folder'!$B:$K,6,0),"No")</f>
        <v>No</v>
      </c>
      <c r="H6" s="90">
        <f>IFERROR(VLOOKUP(Table16[[#This Row],[Encounter_id]],'wf folder'!$B:$K,7,0),0)</f>
        <v>0</v>
      </c>
      <c r="I6" s="90" t="str">
        <f>IFERROR(VLOOKUP(Table16[[#This Row],[Encounter_id]],'wf folder'!$B:$K,8,0),"No")</f>
        <v>No</v>
      </c>
      <c r="J6" s="90" t="str">
        <f>IFERROR(VLOOKUP(Table16[[#This Row],[Encounter_id]],'wf folder'!$B:$K,9,0),"No")</f>
        <v>No</v>
      </c>
      <c r="K6" s="90" t="str">
        <f>IFERROR(VLOOKUP(Table16[[#This Row],[Encounter_id]],'wf folder'!$B:$K,10,0),"No")</f>
        <v>No</v>
      </c>
    </row>
    <row r="7" spans="1:11">
      <c r="A7" t="str">
        <f t="shared" si="0"/>
        <v>0</v>
      </c>
      <c r="B7" t="s">
        <v>426</v>
      </c>
      <c r="C7" s="90" t="str">
        <f>IFERROR(VLOOKUP(Table16[[#This Row],[Encounter_id]],'wf folder'!$B:$K,2,0),"No")</f>
        <v>No</v>
      </c>
      <c r="D7" s="90" t="str">
        <f>IFERROR(VLOOKUP(Table16[[#This Row],[Encounter_id]],'wf folder'!$B:$K,3,0),"No")</f>
        <v>No</v>
      </c>
      <c r="E7" s="90" t="str">
        <f>IFERROR(VLOOKUP(Table16[[#This Row],[Encounter_id]],'wf folder'!$B:$K,4,0),"No")</f>
        <v>Yes</v>
      </c>
      <c r="F7" s="90" t="str">
        <f>IFERROR(VLOOKUP(Table16[[#This Row],[Encounter_id]],'wf folder'!$B:$K,5,0),"No")</f>
        <v>No</v>
      </c>
      <c r="G7" s="90" t="str">
        <f>IFERROR(VLOOKUP(Table16[[#This Row],[Encounter_id]],'wf folder'!$B:$K,6,0),"No")</f>
        <v>No</v>
      </c>
      <c r="H7" s="90">
        <f>IFERROR(VLOOKUP(Table16[[#This Row],[Encounter_id]],'wf folder'!$B:$K,7,0),0)</f>
        <v>1</v>
      </c>
      <c r="I7" s="90" t="str">
        <f>IFERROR(VLOOKUP(Table16[[#This Row],[Encounter_id]],'wf folder'!$B:$K,8,0),"No")</f>
        <v>No</v>
      </c>
      <c r="J7" s="90" t="str">
        <f>IFERROR(VLOOKUP(Table16[[#This Row],[Encounter_id]],'wf folder'!$B:$K,9,0),"No")</f>
        <v>No</v>
      </c>
      <c r="K7" s="90" t="str">
        <f>IFERROR(VLOOKUP(Table16[[#This Row],[Encounter_id]],'wf folder'!$B:$K,10,0),"No")</f>
        <v>No</v>
      </c>
    </row>
    <row r="8" spans="1:11">
      <c r="A8" t="str">
        <f t="shared" si="0"/>
        <v>0</v>
      </c>
      <c r="B8" t="s">
        <v>461</v>
      </c>
      <c r="C8" s="90" t="str">
        <f>IFERROR(VLOOKUP(Table16[[#This Row],[Encounter_id]],'wf folder'!$B:$K,2,0),"No")</f>
        <v>No</v>
      </c>
      <c r="D8" s="90" t="str">
        <f>IFERROR(VLOOKUP(Table16[[#This Row],[Encounter_id]],'wf folder'!$B:$K,3,0),"No")</f>
        <v>No</v>
      </c>
      <c r="E8" s="90" t="str">
        <f>IFERROR(VLOOKUP(Table16[[#This Row],[Encounter_id]],'wf folder'!$B:$K,4,0),"No")</f>
        <v>No</v>
      </c>
      <c r="F8" s="90" t="str">
        <f>IFERROR(VLOOKUP(Table16[[#This Row],[Encounter_id]],'wf folder'!$B:$K,5,0),"No")</f>
        <v>No</v>
      </c>
      <c r="G8" s="90" t="str">
        <f>IFERROR(VLOOKUP(Table16[[#This Row],[Encounter_id]],'wf folder'!$B:$K,6,0),"No")</f>
        <v>No</v>
      </c>
      <c r="H8" s="90">
        <f>IFERROR(VLOOKUP(Table16[[#This Row],[Encounter_id]],'wf folder'!$B:$K,7,0),0)</f>
        <v>0</v>
      </c>
      <c r="I8" s="90" t="str">
        <f>IFERROR(VLOOKUP(Table16[[#This Row],[Encounter_id]],'wf folder'!$B:$K,8,0),"No")</f>
        <v>No</v>
      </c>
      <c r="J8" s="90" t="str">
        <f>IFERROR(VLOOKUP(Table16[[#This Row],[Encounter_id]],'wf folder'!$B:$K,9,0),"No")</f>
        <v>No</v>
      </c>
      <c r="K8" s="90" t="str">
        <f>IFERROR(VLOOKUP(Table16[[#This Row],[Encounter_id]],'wf folder'!$B:$K,10,0),"No")</f>
        <v>No</v>
      </c>
    </row>
    <row r="9" spans="1:11">
      <c r="A9" t="str">
        <f t="shared" si="0"/>
        <v>0</v>
      </c>
      <c r="B9" t="s">
        <v>462</v>
      </c>
      <c r="C9" s="90" t="str">
        <f>IFERROR(VLOOKUP(Table16[[#This Row],[Encounter_id]],'wf folder'!$B:$K,2,0),"No")</f>
        <v>No</v>
      </c>
      <c r="D9" s="90" t="str">
        <f>IFERROR(VLOOKUP(Table16[[#This Row],[Encounter_id]],'wf folder'!$B:$K,3,0),"No")</f>
        <v>No</v>
      </c>
      <c r="E9" s="90" t="str">
        <f>IFERROR(VLOOKUP(Table16[[#This Row],[Encounter_id]],'wf folder'!$B:$K,4,0),"No")</f>
        <v>No</v>
      </c>
      <c r="F9" s="90" t="str">
        <f>IFERROR(VLOOKUP(Table16[[#This Row],[Encounter_id]],'wf folder'!$B:$K,5,0),"No")</f>
        <v>No</v>
      </c>
      <c r="G9" s="90" t="str">
        <f>IFERROR(VLOOKUP(Table16[[#This Row],[Encounter_id]],'wf folder'!$B:$K,6,0),"No")</f>
        <v>No</v>
      </c>
      <c r="H9" s="90">
        <f>IFERROR(VLOOKUP(Table16[[#This Row],[Encounter_id]],'wf folder'!$B:$K,7,0),0)</f>
        <v>0</v>
      </c>
      <c r="I9" s="90" t="str">
        <f>IFERROR(VLOOKUP(Table16[[#This Row],[Encounter_id]],'wf folder'!$B:$K,8,0),"No")</f>
        <v>No</v>
      </c>
      <c r="J9" s="90" t="str">
        <f>IFERROR(VLOOKUP(Table16[[#This Row],[Encounter_id]],'wf folder'!$B:$K,9,0),"No")</f>
        <v>No</v>
      </c>
      <c r="K9" s="90" t="str">
        <f>IFERROR(VLOOKUP(Table16[[#This Row],[Encounter_id]],'wf folder'!$B:$K,10,0),"No")</f>
        <v>No</v>
      </c>
    </row>
    <row r="10" spans="1:11">
      <c r="A10" t="str">
        <f t="shared" si="0"/>
        <v>0</v>
      </c>
      <c r="B10" t="s">
        <v>420</v>
      </c>
      <c r="C10" s="90" t="str">
        <f>IFERROR(VLOOKUP(Table16[[#This Row],[Encounter_id]],'wf folder'!$B:$K,2,0),"No")</f>
        <v>No</v>
      </c>
      <c r="D10" s="90" t="str">
        <f>IFERROR(VLOOKUP(Table16[[#This Row],[Encounter_id]],'wf folder'!$B:$K,3,0),"No")</f>
        <v>Yes</v>
      </c>
      <c r="E10" s="90" t="str">
        <f>IFERROR(VLOOKUP(Table16[[#This Row],[Encounter_id]],'wf folder'!$B:$K,4,0),"No")</f>
        <v>No</v>
      </c>
      <c r="F10" s="90" t="str">
        <f>IFERROR(VLOOKUP(Table16[[#This Row],[Encounter_id]],'wf folder'!$B:$K,5,0),"No")</f>
        <v>No</v>
      </c>
      <c r="G10" s="90" t="str">
        <f>IFERROR(VLOOKUP(Table16[[#This Row],[Encounter_id]],'wf folder'!$B:$K,6,0),"No")</f>
        <v>Yes</v>
      </c>
      <c r="H10" s="90">
        <f>IFERROR(VLOOKUP(Table16[[#This Row],[Encounter_id]],'wf folder'!$B:$K,7,0),0)</f>
        <v>2</v>
      </c>
      <c r="I10" s="90" t="str">
        <f>IFERROR(VLOOKUP(Table16[[#This Row],[Encounter_id]],'wf folder'!$B:$K,8,0),"No")</f>
        <v>No</v>
      </c>
      <c r="J10" s="90" t="str">
        <f>IFERROR(VLOOKUP(Table16[[#This Row],[Encounter_id]],'wf folder'!$B:$K,9,0),"No")</f>
        <v>No</v>
      </c>
      <c r="K10" s="90" t="str">
        <f>IFERROR(VLOOKUP(Table16[[#This Row],[Encounter_id]],'wf folder'!$B:$K,10,0),"No")</f>
        <v>Yes</v>
      </c>
    </row>
    <row r="11" spans="1:11">
      <c r="A11" t="str">
        <f t="shared" si="0"/>
        <v>0</v>
      </c>
      <c r="B11" t="s">
        <v>427</v>
      </c>
      <c r="C11" s="90" t="str">
        <f>IFERROR(VLOOKUP(Table16[[#This Row],[Encounter_id]],'wf folder'!$B:$K,2,0),"No")</f>
        <v>No</v>
      </c>
      <c r="D11" s="90" t="str">
        <f>IFERROR(VLOOKUP(Table16[[#This Row],[Encounter_id]],'wf folder'!$B:$K,3,0),"No")</f>
        <v>Yes</v>
      </c>
      <c r="E11" s="90" t="str">
        <f>IFERROR(VLOOKUP(Table16[[#This Row],[Encounter_id]],'wf folder'!$B:$K,4,0),"No")</f>
        <v>No</v>
      </c>
      <c r="F11" s="90" t="str">
        <f>IFERROR(VLOOKUP(Table16[[#This Row],[Encounter_id]],'wf folder'!$B:$K,5,0),"No")</f>
        <v>No</v>
      </c>
      <c r="G11" s="90" t="str">
        <f>IFERROR(VLOOKUP(Table16[[#This Row],[Encounter_id]],'wf folder'!$B:$K,6,0),"No")</f>
        <v>No</v>
      </c>
      <c r="H11" s="90">
        <f>IFERROR(VLOOKUP(Table16[[#This Row],[Encounter_id]],'wf folder'!$B:$K,7,0),0)</f>
        <v>1</v>
      </c>
      <c r="I11" s="90" t="str">
        <f>IFERROR(VLOOKUP(Table16[[#This Row],[Encounter_id]],'wf folder'!$B:$K,8,0),"No")</f>
        <v>No</v>
      </c>
      <c r="J11" s="90" t="str">
        <f>IFERROR(VLOOKUP(Table16[[#This Row],[Encounter_id]],'wf folder'!$B:$K,9,0),"No")</f>
        <v>No</v>
      </c>
      <c r="K11" s="90" t="str">
        <f>IFERROR(VLOOKUP(Table16[[#This Row],[Encounter_id]],'wf folder'!$B:$K,10,0),"No")</f>
        <v>No</v>
      </c>
    </row>
    <row r="12" spans="1:11">
      <c r="A12" t="str">
        <f t="shared" si="0"/>
        <v>0</v>
      </c>
      <c r="B12" t="s">
        <v>463</v>
      </c>
      <c r="C12" s="90" t="str">
        <f>IFERROR(VLOOKUP(Table16[[#This Row],[Encounter_id]],'wf folder'!$B:$K,2,0),"No")</f>
        <v>No</v>
      </c>
      <c r="D12" s="90" t="str">
        <f>IFERROR(VLOOKUP(Table16[[#This Row],[Encounter_id]],'wf folder'!$B:$K,3,0),"No")</f>
        <v>No</v>
      </c>
      <c r="E12" s="90" t="str">
        <f>IFERROR(VLOOKUP(Table16[[#This Row],[Encounter_id]],'wf folder'!$B:$K,4,0),"No")</f>
        <v>No</v>
      </c>
      <c r="F12" s="90" t="str">
        <f>IFERROR(VLOOKUP(Table16[[#This Row],[Encounter_id]],'wf folder'!$B:$K,5,0),"No")</f>
        <v>No</v>
      </c>
      <c r="G12" s="90" t="str">
        <f>IFERROR(VLOOKUP(Table16[[#This Row],[Encounter_id]],'wf folder'!$B:$K,6,0),"No")</f>
        <v>No</v>
      </c>
      <c r="H12" s="90">
        <f>IFERROR(VLOOKUP(Table16[[#This Row],[Encounter_id]],'wf folder'!$B:$K,7,0),0)</f>
        <v>0</v>
      </c>
      <c r="I12" s="90" t="str">
        <f>IFERROR(VLOOKUP(Table16[[#This Row],[Encounter_id]],'wf folder'!$B:$K,8,0),"No")</f>
        <v>No</v>
      </c>
      <c r="J12" s="90" t="str">
        <f>IFERROR(VLOOKUP(Table16[[#This Row],[Encounter_id]],'wf folder'!$B:$K,9,0),"No")</f>
        <v>No</v>
      </c>
      <c r="K12" s="90" t="str">
        <f>IFERROR(VLOOKUP(Table16[[#This Row],[Encounter_id]],'wf folder'!$B:$K,10,0),"No")</f>
        <v>No</v>
      </c>
    </row>
    <row r="13" spans="1:11">
      <c r="A13" t="str">
        <f t="shared" si="0"/>
        <v>0</v>
      </c>
      <c r="B13" t="s">
        <v>464</v>
      </c>
      <c r="C13" s="90" t="str">
        <f>IFERROR(VLOOKUP(Table16[[#This Row],[Encounter_id]],'wf folder'!$B:$K,2,0),"No")</f>
        <v>No</v>
      </c>
      <c r="D13" s="90" t="str">
        <f>IFERROR(VLOOKUP(Table16[[#This Row],[Encounter_id]],'wf folder'!$B:$K,3,0),"No")</f>
        <v>No</v>
      </c>
      <c r="E13" s="90" t="str">
        <f>IFERROR(VLOOKUP(Table16[[#This Row],[Encounter_id]],'wf folder'!$B:$K,4,0),"No")</f>
        <v>No</v>
      </c>
      <c r="F13" s="90" t="str">
        <f>IFERROR(VLOOKUP(Table16[[#This Row],[Encounter_id]],'wf folder'!$B:$K,5,0),"No")</f>
        <v>No</v>
      </c>
      <c r="G13" s="90" t="str">
        <f>IFERROR(VLOOKUP(Table16[[#This Row],[Encounter_id]],'wf folder'!$B:$K,6,0),"No")</f>
        <v>No</v>
      </c>
      <c r="H13" s="90">
        <f>IFERROR(VLOOKUP(Table16[[#This Row],[Encounter_id]],'wf folder'!$B:$K,7,0),0)</f>
        <v>0</v>
      </c>
      <c r="I13" s="90" t="str">
        <f>IFERROR(VLOOKUP(Table16[[#This Row],[Encounter_id]],'wf folder'!$B:$K,8,0),"No")</f>
        <v>No</v>
      </c>
      <c r="J13" s="90" t="str">
        <f>IFERROR(VLOOKUP(Table16[[#This Row],[Encounter_id]],'wf folder'!$B:$K,9,0),"No")</f>
        <v>No</v>
      </c>
      <c r="K13" s="90" t="str">
        <f>IFERROR(VLOOKUP(Table16[[#This Row],[Encounter_id]],'wf folder'!$B:$K,10,0),"No")</f>
        <v>No</v>
      </c>
    </row>
    <row r="14" spans="1:11">
      <c r="A14" t="str">
        <f t="shared" si="0"/>
        <v>0</v>
      </c>
      <c r="B14" t="s">
        <v>465</v>
      </c>
      <c r="C14" s="90" t="str">
        <f>IFERROR(VLOOKUP(Table16[[#This Row],[Encounter_id]],'wf folder'!$B:$K,2,0),"No")</f>
        <v>No</v>
      </c>
      <c r="D14" s="90" t="str">
        <f>IFERROR(VLOOKUP(Table16[[#This Row],[Encounter_id]],'wf folder'!$B:$K,3,0),"No")</f>
        <v>No</v>
      </c>
      <c r="E14" s="90" t="str">
        <f>IFERROR(VLOOKUP(Table16[[#This Row],[Encounter_id]],'wf folder'!$B:$K,4,0),"No")</f>
        <v>No</v>
      </c>
      <c r="F14" s="90" t="str">
        <f>IFERROR(VLOOKUP(Table16[[#This Row],[Encounter_id]],'wf folder'!$B:$K,5,0),"No")</f>
        <v>No</v>
      </c>
      <c r="G14" s="90" t="str">
        <f>IFERROR(VLOOKUP(Table16[[#This Row],[Encounter_id]],'wf folder'!$B:$K,6,0),"No")</f>
        <v>No</v>
      </c>
      <c r="H14" s="90">
        <f>IFERROR(VLOOKUP(Table16[[#This Row],[Encounter_id]],'wf folder'!$B:$K,7,0),0)</f>
        <v>0</v>
      </c>
      <c r="I14" s="90" t="str">
        <f>IFERROR(VLOOKUP(Table16[[#This Row],[Encounter_id]],'wf folder'!$B:$K,8,0),"No")</f>
        <v>No</v>
      </c>
      <c r="J14" s="90" t="str">
        <f>IFERROR(VLOOKUP(Table16[[#This Row],[Encounter_id]],'wf folder'!$B:$K,9,0),"No")</f>
        <v>No</v>
      </c>
      <c r="K14" s="90" t="str">
        <f>IFERROR(VLOOKUP(Table16[[#This Row],[Encounter_id]],'wf folder'!$B:$K,10,0),"No")</f>
        <v>No</v>
      </c>
    </row>
    <row r="15" spans="1:11">
      <c r="A15" t="str">
        <f t="shared" si="0"/>
        <v>0</v>
      </c>
      <c r="B15" t="s">
        <v>428</v>
      </c>
      <c r="C15" s="90" t="str">
        <f>IFERROR(VLOOKUP(Table16[[#This Row],[Encounter_id]],'wf folder'!$B:$K,2,0),"No")</f>
        <v>No</v>
      </c>
      <c r="D15" s="90" t="str">
        <f>IFERROR(VLOOKUP(Table16[[#This Row],[Encounter_id]],'wf folder'!$B:$K,3,0),"No")</f>
        <v>No</v>
      </c>
      <c r="E15" s="90" t="str">
        <f>IFERROR(VLOOKUP(Table16[[#This Row],[Encounter_id]],'wf folder'!$B:$K,4,0),"No")</f>
        <v>No</v>
      </c>
      <c r="F15" s="90" t="str">
        <f>IFERROR(VLOOKUP(Table16[[#This Row],[Encounter_id]],'wf folder'!$B:$K,5,0),"No")</f>
        <v>No</v>
      </c>
      <c r="G15" s="90" t="str">
        <f>IFERROR(VLOOKUP(Table16[[#This Row],[Encounter_id]],'wf folder'!$B:$K,6,0),"No")</f>
        <v>Yes</v>
      </c>
      <c r="H15" s="90">
        <f>IFERROR(VLOOKUP(Table16[[#This Row],[Encounter_id]],'wf folder'!$B:$K,7,0),0)</f>
        <v>1</v>
      </c>
      <c r="I15" s="90" t="str">
        <f>IFERROR(VLOOKUP(Table16[[#This Row],[Encounter_id]],'wf folder'!$B:$K,8,0),"No")</f>
        <v>No</v>
      </c>
      <c r="J15" s="90" t="str">
        <f>IFERROR(VLOOKUP(Table16[[#This Row],[Encounter_id]],'wf folder'!$B:$K,9,0),"No")</f>
        <v>No</v>
      </c>
      <c r="K15" s="90" t="str">
        <f>IFERROR(VLOOKUP(Table16[[#This Row],[Encounter_id]],'wf folder'!$B:$K,10,0),"No")</f>
        <v>Yes</v>
      </c>
    </row>
    <row r="16" spans="1:11">
      <c r="A16" t="str">
        <f t="shared" si="0"/>
        <v>0</v>
      </c>
      <c r="B16" t="s">
        <v>421</v>
      </c>
      <c r="C16" s="90" t="str">
        <f>IFERROR(VLOOKUP(Table16[[#This Row],[Encounter_id]],'wf folder'!$B:$K,2,0),"No")</f>
        <v>No</v>
      </c>
      <c r="D16" s="90" t="str">
        <f>IFERROR(VLOOKUP(Table16[[#This Row],[Encounter_id]],'wf folder'!$B:$K,3,0),"No")</f>
        <v>Yes</v>
      </c>
      <c r="E16" s="90" t="str">
        <f>IFERROR(VLOOKUP(Table16[[#This Row],[Encounter_id]],'wf folder'!$B:$K,4,0),"No")</f>
        <v>No</v>
      </c>
      <c r="F16" s="90" t="str">
        <f>IFERROR(VLOOKUP(Table16[[#This Row],[Encounter_id]],'wf folder'!$B:$K,5,0),"No")</f>
        <v>No</v>
      </c>
      <c r="G16" s="90" t="str">
        <f>IFERROR(VLOOKUP(Table16[[#This Row],[Encounter_id]],'wf folder'!$B:$K,6,0),"No")</f>
        <v>Yes</v>
      </c>
      <c r="H16" s="90">
        <f>IFERROR(VLOOKUP(Table16[[#This Row],[Encounter_id]],'wf folder'!$B:$K,7,0),0)</f>
        <v>2</v>
      </c>
      <c r="I16" s="90" t="str">
        <f>IFERROR(VLOOKUP(Table16[[#This Row],[Encounter_id]],'wf folder'!$B:$K,8,0),"No")</f>
        <v>No</v>
      </c>
      <c r="J16" s="90" t="str">
        <f>IFERROR(VLOOKUP(Table16[[#This Row],[Encounter_id]],'wf folder'!$B:$K,9,0),"No")</f>
        <v>No</v>
      </c>
      <c r="K16" s="90" t="str">
        <f>IFERROR(VLOOKUP(Table16[[#This Row],[Encounter_id]],'wf folder'!$B:$K,10,0),"No")</f>
        <v>Yes</v>
      </c>
    </row>
    <row r="17" spans="1:11">
      <c r="A17" t="str">
        <f t="shared" si="0"/>
        <v>0</v>
      </c>
      <c r="B17" t="s">
        <v>466</v>
      </c>
      <c r="C17" s="90" t="str">
        <f>IFERROR(VLOOKUP(Table16[[#This Row],[Encounter_id]],'wf folder'!$B:$K,2,0),"No")</f>
        <v>No</v>
      </c>
      <c r="D17" s="90" t="str">
        <f>IFERROR(VLOOKUP(Table16[[#This Row],[Encounter_id]],'wf folder'!$B:$K,3,0),"No")</f>
        <v>No</v>
      </c>
      <c r="E17" s="90" t="str">
        <f>IFERROR(VLOOKUP(Table16[[#This Row],[Encounter_id]],'wf folder'!$B:$K,4,0),"No")</f>
        <v>No</v>
      </c>
      <c r="F17" s="90" t="str">
        <f>IFERROR(VLOOKUP(Table16[[#This Row],[Encounter_id]],'wf folder'!$B:$K,5,0),"No")</f>
        <v>No</v>
      </c>
      <c r="G17" s="90" t="str">
        <f>IFERROR(VLOOKUP(Table16[[#This Row],[Encounter_id]],'wf folder'!$B:$K,6,0),"No")</f>
        <v>No</v>
      </c>
      <c r="H17" s="90">
        <f>IFERROR(VLOOKUP(Table16[[#This Row],[Encounter_id]],'wf folder'!$B:$K,7,0),0)</f>
        <v>0</v>
      </c>
      <c r="I17" s="90" t="str">
        <f>IFERROR(VLOOKUP(Table16[[#This Row],[Encounter_id]],'wf folder'!$B:$K,8,0),"No")</f>
        <v>No</v>
      </c>
      <c r="J17" s="90" t="str">
        <f>IFERROR(VLOOKUP(Table16[[#This Row],[Encounter_id]],'wf folder'!$B:$K,9,0),"No")</f>
        <v>No</v>
      </c>
      <c r="K17" s="90" t="str">
        <f>IFERROR(VLOOKUP(Table16[[#This Row],[Encounter_id]],'wf folder'!$B:$K,10,0),"No")</f>
        <v>No</v>
      </c>
    </row>
    <row r="18" spans="1:11">
      <c r="A18" t="str">
        <f t="shared" si="0"/>
        <v>0</v>
      </c>
      <c r="B18" t="s">
        <v>429</v>
      </c>
      <c r="C18" s="90" t="str">
        <f>IFERROR(VLOOKUP(Table16[[#This Row],[Encounter_id]],'wf folder'!$B:$K,2,0),"No")</f>
        <v>No</v>
      </c>
      <c r="D18" s="90" t="str">
        <f>IFERROR(VLOOKUP(Table16[[#This Row],[Encounter_id]],'wf folder'!$B:$K,3,0),"No")</f>
        <v>No</v>
      </c>
      <c r="E18" s="90" t="str">
        <f>IFERROR(VLOOKUP(Table16[[#This Row],[Encounter_id]],'wf folder'!$B:$K,4,0),"No")</f>
        <v>No</v>
      </c>
      <c r="F18" s="90" t="str">
        <f>IFERROR(VLOOKUP(Table16[[#This Row],[Encounter_id]],'wf folder'!$B:$K,5,0),"No")</f>
        <v>No</v>
      </c>
      <c r="G18" s="90" t="str">
        <f>IFERROR(VLOOKUP(Table16[[#This Row],[Encounter_id]],'wf folder'!$B:$K,6,0),"No")</f>
        <v>Yes</v>
      </c>
      <c r="H18" s="90">
        <f>IFERROR(VLOOKUP(Table16[[#This Row],[Encounter_id]],'wf folder'!$B:$K,7,0),0)</f>
        <v>1</v>
      </c>
      <c r="I18" s="90" t="str">
        <f>IFERROR(VLOOKUP(Table16[[#This Row],[Encounter_id]],'wf folder'!$B:$K,8,0),"No")</f>
        <v>No</v>
      </c>
      <c r="J18" s="90" t="str">
        <f>IFERROR(VLOOKUP(Table16[[#This Row],[Encounter_id]],'wf folder'!$B:$K,9,0),"No")</f>
        <v>No</v>
      </c>
      <c r="K18" s="90" t="str">
        <f>IFERROR(VLOOKUP(Table16[[#This Row],[Encounter_id]],'wf folder'!$B:$K,10,0),"No")</f>
        <v>Yes</v>
      </c>
    </row>
    <row r="19" spans="1:11">
      <c r="A19" t="str">
        <f t="shared" si="0"/>
        <v>0</v>
      </c>
      <c r="B19" t="s">
        <v>422</v>
      </c>
      <c r="C19" s="90" t="str">
        <f>IFERROR(VLOOKUP(Table16[[#This Row],[Encounter_id]],'wf folder'!$B:$K,2,0),"No")</f>
        <v>Yes</v>
      </c>
      <c r="D19" s="90" t="str">
        <f>IFERROR(VLOOKUP(Table16[[#This Row],[Encounter_id]],'wf folder'!$B:$K,3,0),"No")</f>
        <v>No</v>
      </c>
      <c r="E19" s="90" t="str">
        <f>IFERROR(VLOOKUP(Table16[[#This Row],[Encounter_id]],'wf folder'!$B:$K,4,0),"No")</f>
        <v>No</v>
      </c>
      <c r="F19" s="90" t="str">
        <f>IFERROR(VLOOKUP(Table16[[#This Row],[Encounter_id]],'wf folder'!$B:$K,5,0),"No")</f>
        <v>No</v>
      </c>
      <c r="G19" s="90" t="str">
        <f>IFERROR(VLOOKUP(Table16[[#This Row],[Encounter_id]],'wf folder'!$B:$K,6,0),"No")</f>
        <v>No</v>
      </c>
      <c r="H19" s="90">
        <f>IFERROR(VLOOKUP(Table16[[#This Row],[Encounter_id]],'wf folder'!$B:$K,7,0),0)</f>
        <v>1</v>
      </c>
      <c r="I19" s="90" t="str">
        <f>IFERROR(VLOOKUP(Table16[[#This Row],[Encounter_id]],'wf folder'!$B:$K,8,0),"No")</f>
        <v>No</v>
      </c>
      <c r="J19" s="90" t="str">
        <f>IFERROR(VLOOKUP(Table16[[#This Row],[Encounter_id]],'wf folder'!$B:$K,9,0),"No")</f>
        <v>No</v>
      </c>
      <c r="K19" s="90" t="str">
        <f>IFERROR(VLOOKUP(Table16[[#This Row],[Encounter_id]],'wf folder'!$B:$K,10,0),"No")</f>
        <v>No</v>
      </c>
    </row>
    <row r="20" spans="1:11">
      <c r="A20" t="str">
        <f t="shared" si="0"/>
        <v>0</v>
      </c>
      <c r="B20" t="s">
        <v>424</v>
      </c>
      <c r="C20" s="90" t="str">
        <f>IFERROR(VLOOKUP(Table16[[#This Row],[Encounter_id]],'wf folder'!$B:$K,2,0),"No")</f>
        <v>No</v>
      </c>
      <c r="D20" s="90" t="str">
        <f>IFERROR(VLOOKUP(Table16[[#This Row],[Encounter_id]],'wf folder'!$B:$K,3,0),"No")</f>
        <v>No</v>
      </c>
      <c r="E20" s="90" t="str">
        <f>IFERROR(VLOOKUP(Table16[[#This Row],[Encounter_id]],'wf folder'!$B:$K,4,0),"No")</f>
        <v>No</v>
      </c>
      <c r="F20" s="90" t="str">
        <f>IFERROR(VLOOKUP(Table16[[#This Row],[Encounter_id]],'wf folder'!$B:$K,5,0),"No")</f>
        <v>No</v>
      </c>
      <c r="G20" s="90" t="str">
        <f>IFERROR(VLOOKUP(Table16[[#This Row],[Encounter_id]],'wf folder'!$B:$K,6,0),"No")</f>
        <v>Yes</v>
      </c>
      <c r="H20" s="90">
        <f>IFERROR(VLOOKUP(Table16[[#This Row],[Encounter_id]],'wf folder'!$B:$K,7,0),0)</f>
        <v>1</v>
      </c>
      <c r="I20" s="90" t="str">
        <f>IFERROR(VLOOKUP(Table16[[#This Row],[Encounter_id]],'wf folder'!$B:$K,8,0),"No")</f>
        <v>No</v>
      </c>
      <c r="J20" s="90" t="str">
        <f>IFERROR(VLOOKUP(Table16[[#This Row],[Encounter_id]],'wf folder'!$B:$K,9,0),"No")</f>
        <v>No</v>
      </c>
      <c r="K20" s="90" t="str">
        <f>IFERROR(VLOOKUP(Table16[[#This Row],[Encounter_id]],'wf folder'!$B:$K,10,0),"No")</f>
        <v>Yes</v>
      </c>
    </row>
    <row r="21" spans="1:11">
      <c r="A21" t="str">
        <f t="shared" si="0"/>
        <v>0</v>
      </c>
      <c r="B21" t="s">
        <v>418</v>
      </c>
      <c r="C21" s="90" t="str">
        <f>IFERROR(VLOOKUP(Table16[[#This Row],[Encounter_id]],'wf folder'!$B:$K,2,0),"No")</f>
        <v>No</v>
      </c>
      <c r="D21" s="90" t="str">
        <f>IFERROR(VLOOKUP(Table16[[#This Row],[Encounter_id]],'wf folder'!$B:$K,3,0),"No")</f>
        <v>Yes</v>
      </c>
      <c r="E21" s="90" t="str">
        <f>IFERROR(VLOOKUP(Table16[[#This Row],[Encounter_id]],'wf folder'!$B:$K,4,0),"No")</f>
        <v>No</v>
      </c>
      <c r="F21" s="90" t="str">
        <f>IFERROR(VLOOKUP(Table16[[#This Row],[Encounter_id]],'wf folder'!$B:$K,5,0),"No")</f>
        <v>No</v>
      </c>
      <c r="G21" s="90" t="str">
        <f>IFERROR(VLOOKUP(Table16[[#This Row],[Encounter_id]],'wf folder'!$B:$K,6,0),"No")</f>
        <v>Yes</v>
      </c>
      <c r="H21" s="90">
        <f>IFERROR(VLOOKUP(Table16[[#This Row],[Encounter_id]],'wf folder'!$B:$K,7,0),0)</f>
        <v>2</v>
      </c>
      <c r="I21" s="90" t="str">
        <f>IFERROR(VLOOKUP(Table16[[#This Row],[Encounter_id]],'wf folder'!$B:$K,8,0),"No")</f>
        <v>No</v>
      </c>
      <c r="J21" s="90" t="str">
        <f>IFERROR(VLOOKUP(Table16[[#This Row],[Encounter_id]],'wf folder'!$B:$K,9,0),"No")</f>
        <v>No</v>
      </c>
      <c r="K21" s="90" t="str">
        <f>IFERROR(VLOOKUP(Table16[[#This Row],[Encounter_id]],'wf folder'!$B:$K,10,0),"No")</f>
        <v>Yes</v>
      </c>
    </row>
    <row r="22" spans="1:11">
      <c r="A22" t="str">
        <f t="shared" si="0"/>
        <v>0</v>
      </c>
      <c r="B22" t="s">
        <v>419</v>
      </c>
      <c r="C22" s="90" t="str">
        <f>IFERROR(VLOOKUP(Table16[[#This Row],[Encounter_id]],'wf folder'!$B:$K,2,0),"No")</f>
        <v>No</v>
      </c>
      <c r="D22" s="90" t="str">
        <f>IFERROR(VLOOKUP(Table16[[#This Row],[Encounter_id]],'wf folder'!$B:$K,3,0),"No")</f>
        <v>Yes</v>
      </c>
      <c r="E22" s="90" t="str">
        <f>IFERROR(VLOOKUP(Table16[[#This Row],[Encounter_id]],'wf folder'!$B:$K,4,0),"No")</f>
        <v>No</v>
      </c>
      <c r="F22" s="90" t="str">
        <f>IFERROR(VLOOKUP(Table16[[#This Row],[Encounter_id]],'wf folder'!$B:$K,5,0),"No")</f>
        <v>No</v>
      </c>
      <c r="G22" s="90" t="str">
        <f>IFERROR(VLOOKUP(Table16[[#This Row],[Encounter_id]],'wf folder'!$B:$K,6,0),"No")</f>
        <v>No</v>
      </c>
      <c r="H22" s="90">
        <f>IFERROR(VLOOKUP(Table16[[#This Row],[Encounter_id]],'wf folder'!$B:$K,7,0),0)</f>
        <v>1</v>
      </c>
      <c r="I22" s="90" t="str">
        <f>IFERROR(VLOOKUP(Table16[[#This Row],[Encounter_id]],'wf folder'!$B:$K,8,0),"No")</f>
        <v>No</v>
      </c>
      <c r="J22" s="90" t="str">
        <f>IFERROR(VLOOKUP(Table16[[#This Row],[Encounter_id]],'wf folder'!$B:$K,9,0),"No")</f>
        <v>No</v>
      </c>
      <c r="K22" s="90" t="str">
        <f>IFERROR(VLOOKUP(Table16[[#This Row],[Encounter_id]],'wf folder'!$B:$K,10,0),"No")</f>
        <v>No</v>
      </c>
    </row>
    <row r="23" spans="1:11">
      <c r="A23" t="str">
        <f t="shared" si="0"/>
        <v>0</v>
      </c>
      <c r="B23" t="s">
        <v>423</v>
      </c>
      <c r="C23" s="90" t="str">
        <f>IFERROR(VLOOKUP(Table16[[#This Row],[Encounter_id]],'wf folder'!$B:$K,2,0),"No")</f>
        <v>No</v>
      </c>
      <c r="D23" s="90" t="str">
        <f>IFERROR(VLOOKUP(Table16[[#This Row],[Encounter_id]],'wf folder'!$B:$K,3,0),"No")</f>
        <v>Yes</v>
      </c>
      <c r="E23" s="90" t="str">
        <f>IFERROR(VLOOKUP(Table16[[#This Row],[Encounter_id]],'wf folder'!$B:$K,4,0),"No")</f>
        <v>No</v>
      </c>
      <c r="F23" s="90" t="str">
        <f>IFERROR(VLOOKUP(Table16[[#This Row],[Encounter_id]],'wf folder'!$B:$K,5,0),"No")</f>
        <v>No</v>
      </c>
      <c r="G23" s="90" t="str">
        <f>IFERROR(VLOOKUP(Table16[[#This Row],[Encounter_id]],'wf folder'!$B:$K,6,0),"No")</f>
        <v>No</v>
      </c>
      <c r="H23" s="90">
        <f>IFERROR(VLOOKUP(Table16[[#This Row],[Encounter_id]],'wf folder'!$B:$K,7,0),0)</f>
        <v>1</v>
      </c>
      <c r="I23" s="90" t="str">
        <f>IFERROR(VLOOKUP(Table16[[#This Row],[Encounter_id]],'wf folder'!$B:$K,8,0),"No")</f>
        <v>No</v>
      </c>
      <c r="J23" s="90" t="str">
        <f>IFERROR(VLOOKUP(Table16[[#This Row],[Encounter_id]],'wf folder'!$B:$K,9,0),"No")</f>
        <v>No</v>
      </c>
      <c r="K23" s="90" t="str">
        <f>IFERROR(VLOOKUP(Table16[[#This Row],[Encounter_id]],'wf folder'!$B:$K,10,0),"No")</f>
        <v>No</v>
      </c>
    </row>
    <row r="24" spans="1:11">
      <c r="A24" t="str">
        <f t="shared" si="0"/>
        <v>0</v>
      </c>
      <c r="B24" t="s">
        <v>407</v>
      </c>
      <c r="C24" s="90" t="str">
        <f>IFERROR(VLOOKUP(Table16[[#This Row],[Encounter_id]],'wf folder'!$B:$K,2,0),"No")</f>
        <v>No</v>
      </c>
      <c r="D24" s="90" t="str">
        <f>IFERROR(VLOOKUP(Table16[[#This Row],[Encounter_id]],'wf folder'!$B:$K,3,0),"No")</f>
        <v>Yes</v>
      </c>
      <c r="E24" s="90" t="str">
        <f>IFERROR(VLOOKUP(Table16[[#This Row],[Encounter_id]],'wf folder'!$B:$K,4,0),"No")</f>
        <v>No</v>
      </c>
      <c r="F24" s="90" t="str">
        <f>IFERROR(VLOOKUP(Table16[[#This Row],[Encounter_id]],'wf folder'!$B:$K,5,0),"No")</f>
        <v>No</v>
      </c>
      <c r="G24" s="90" t="str">
        <f>IFERROR(VLOOKUP(Table16[[#This Row],[Encounter_id]],'wf folder'!$B:$K,6,0),"No")</f>
        <v>Yes</v>
      </c>
      <c r="H24" s="90">
        <f>IFERROR(VLOOKUP(Table16[[#This Row],[Encounter_id]],'wf folder'!$B:$K,7,0),0)</f>
        <v>2</v>
      </c>
      <c r="I24" s="90" t="str">
        <f>IFERROR(VLOOKUP(Table16[[#This Row],[Encounter_id]],'wf folder'!$B:$K,8,0),"No")</f>
        <v>No</v>
      </c>
      <c r="J24" s="90" t="str">
        <f>IFERROR(VLOOKUP(Table16[[#This Row],[Encounter_id]],'wf folder'!$B:$K,9,0),"No")</f>
        <v>No</v>
      </c>
      <c r="K24" s="90" t="str">
        <f>IFERROR(VLOOKUP(Table16[[#This Row],[Encounter_id]],'wf folder'!$B:$K,10,0),"No")</f>
        <v>Yes</v>
      </c>
    </row>
    <row r="25" spans="1:11">
      <c r="A25" t="str">
        <f t="shared" si="0"/>
        <v>0</v>
      </c>
      <c r="B25" t="s">
        <v>412</v>
      </c>
      <c r="C25" s="90" t="str">
        <f>IFERROR(VLOOKUP(Table16[[#This Row],[Encounter_id]],'wf folder'!$B:$K,2,0),"No")</f>
        <v>No</v>
      </c>
      <c r="D25" s="90" t="str">
        <f>IFERROR(VLOOKUP(Table16[[#This Row],[Encounter_id]],'wf folder'!$B:$K,3,0),"No")</f>
        <v>No</v>
      </c>
      <c r="E25" s="90" t="str">
        <f>IFERROR(VLOOKUP(Table16[[#This Row],[Encounter_id]],'wf folder'!$B:$K,4,0),"No")</f>
        <v>No</v>
      </c>
      <c r="F25" s="90" t="str">
        <f>IFERROR(VLOOKUP(Table16[[#This Row],[Encounter_id]],'wf folder'!$B:$K,5,0),"No")</f>
        <v>No</v>
      </c>
      <c r="G25" s="90" t="str">
        <f>IFERROR(VLOOKUP(Table16[[#This Row],[Encounter_id]],'wf folder'!$B:$K,6,0),"No")</f>
        <v>Yes</v>
      </c>
      <c r="H25" s="90">
        <f>IFERROR(VLOOKUP(Table16[[#This Row],[Encounter_id]],'wf folder'!$B:$K,7,0),0)</f>
        <v>1</v>
      </c>
      <c r="I25" s="90" t="str">
        <f>IFERROR(VLOOKUP(Table16[[#This Row],[Encounter_id]],'wf folder'!$B:$K,8,0),"No")</f>
        <v>No</v>
      </c>
      <c r="J25" s="90" t="str">
        <f>IFERROR(VLOOKUP(Table16[[#This Row],[Encounter_id]],'wf folder'!$B:$K,9,0),"No")</f>
        <v>No</v>
      </c>
      <c r="K25" s="90" t="str">
        <f>IFERROR(VLOOKUP(Table16[[#This Row],[Encounter_id]],'wf folder'!$B:$K,10,0),"No")</f>
        <v>Yes</v>
      </c>
    </row>
    <row r="26" spans="1:11">
      <c r="A26" t="str">
        <f t="shared" si="0"/>
        <v>0</v>
      </c>
      <c r="B26" t="s">
        <v>467</v>
      </c>
      <c r="C26" s="90" t="str">
        <f>IFERROR(VLOOKUP(Table16[[#This Row],[Encounter_id]],'wf folder'!$B:$K,2,0),"No")</f>
        <v>No</v>
      </c>
      <c r="D26" s="90" t="str">
        <f>IFERROR(VLOOKUP(Table16[[#This Row],[Encounter_id]],'wf folder'!$B:$K,3,0),"No")</f>
        <v>No</v>
      </c>
      <c r="E26" s="90" t="str">
        <f>IFERROR(VLOOKUP(Table16[[#This Row],[Encounter_id]],'wf folder'!$B:$K,4,0),"No")</f>
        <v>No</v>
      </c>
      <c r="F26" s="90" t="str">
        <f>IFERROR(VLOOKUP(Table16[[#This Row],[Encounter_id]],'wf folder'!$B:$K,5,0),"No")</f>
        <v>No</v>
      </c>
      <c r="G26" s="90" t="str">
        <f>IFERROR(VLOOKUP(Table16[[#This Row],[Encounter_id]],'wf folder'!$B:$K,6,0),"No")</f>
        <v>No</v>
      </c>
      <c r="H26" s="90">
        <f>IFERROR(VLOOKUP(Table16[[#This Row],[Encounter_id]],'wf folder'!$B:$K,7,0),0)</f>
        <v>0</v>
      </c>
      <c r="I26" s="90" t="str">
        <f>IFERROR(VLOOKUP(Table16[[#This Row],[Encounter_id]],'wf folder'!$B:$K,8,0),"No")</f>
        <v>No</v>
      </c>
      <c r="J26" s="90" t="str">
        <f>IFERROR(VLOOKUP(Table16[[#This Row],[Encounter_id]],'wf folder'!$B:$K,9,0),"No")</f>
        <v>No</v>
      </c>
      <c r="K26" s="90" t="str">
        <f>IFERROR(VLOOKUP(Table16[[#This Row],[Encounter_id]],'wf folder'!$B:$K,10,0),"No")</f>
        <v>No</v>
      </c>
    </row>
    <row r="27" spans="1:11">
      <c r="A27" t="str">
        <f t="shared" si="0"/>
        <v>0</v>
      </c>
      <c r="B27" t="s">
        <v>413</v>
      </c>
      <c r="C27" s="90" t="str">
        <f>IFERROR(VLOOKUP(Table16[[#This Row],[Encounter_id]],'wf folder'!$B:$K,2,0),"No")</f>
        <v>Yes</v>
      </c>
      <c r="D27" s="90" t="str">
        <f>IFERROR(VLOOKUP(Table16[[#This Row],[Encounter_id]],'wf folder'!$B:$K,3,0),"No")</f>
        <v>No</v>
      </c>
      <c r="E27" s="90" t="str">
        <f>IFERROR(VLOOKUP(Table16[[#This Row],[Encounter_id]],'wf folder'!$B:$K,4,0),"No")</f>
        <v>Yes</v>
      </c>
      <c r="F27" s="90" t="str">
        <f>IFERROR(VLOOKUP(Table16[[#This Row],[Encounter_id]],'wf folder'!$B:$K,5,0),"No")</f>
        <v>Yes</v>
      </c>
      <c r="G27" s="90" t="str">
        <f>IFERROR(VLOOKUP(Table16[[#This Row],[Encounter_id]],'wf folder'!$B:$K,6,0),"No")</f>
        <v>No</v>
      </c>
      <c r="H27" s="90">
        <f>IFERROR(VLOOKUP(Table16[[#This Row],[Encounter_id]],'wf folder'!$B:$K,7,0),0)</f>
        <v>3</v>
      </c>
      <c r="I27" s="90" t="str">
        <f>IFERROR(VLOOKUP(Table16[[#This Row],[Encounter_id]],'wf folder'!$B:$K,8,0),"No")</f>
        <v>No</v>
      </c>
      <c r="J27" s="90" t="str">
        <f>IFERROR(VLOOKUP(Table16[[#This Row],[Encounter_id]],'wf folder'!$B:$K,9,0),"No")</f>
        <v>Yes</v>
      </c>
      <c r="K27" s="90" t="str">
        <f>IFERROR(VLOOKUP(Table16[[#This Row],[Encounter_id]],'wf folder'!$B:$K,10,0),"No")</f>
        <v>No</v>
      </c>
    </row>
    <row r="28" spans="1:11">
      <c r="A28" t="str">
        <f t="shared" si="0"/>
        <v>0</v>
      </c>
      <c r="B28" t="s">
        <v>468</v>
      </c>
      <c r="C28" s="90" t="str">
        <f>IFERROR(VLOOKUP(Table16[[#This Row],[Encounter_id]],'wf folder'!$B:$K,2,0),"No")</f>
        <v>No</v>
      </c>
      <c r="D28" s="90" t="str">
        <f>IFERROR(VLOOKUP(Table16[[#This Row],[Encounter_id]],'wf folder'!$B:$K,3,0),"No")</f>
        <v>No</v>
      </c>
      <c r="E28" s="90" t="str">
        <f>IFERROR(VLOOKUP(Table16[[#This Row],[Encounter_id]],'wf folder'!$B:$K,4,0),"No")</f>
        <v>No</v>
      </c>
      <c r="F28" s="90" t="str">
        <f>IFERROR(VLOOKUP(Table16[[#This Row],[Encounter_id]],'wf folder'!$B:$K,5,0),"No")</f>
        <v>No</v>
      </c>
      <c r="G28" s="90" t="str">
        <f>IFERROR(VLOOKUP(Table16[[#This Row],[Encounter_id]],'wf folder'!$B:$K,6,0),"No")</f>
        <v>No</v>
      </c>
      <c r="H28" s="90">
        <f>IFERROR(VLOOKUP(Table16[[#This Row],[Encounter_id]],'wf folder'!$B:$K,7,0),0)</f>
        <v>0</v>
      </c>
      <c r="I28" s="90" t="str">
        <f>IFERROR(VLOOKUP(Table16[[#This Row],[Encounter_id]],'wf folder'!$B:$K,8,0),"No")</f>
        <v>No</v>
      </c>
      <c r="J28" s="90" t="str">
        <f>IFERROR(VLOOKUP(Table16[[#This Row],[Encounter_id]],'wf folder'!$B:$K,9,0),"No")</f>
        <v>No</v>
      </c>
      <c r="K28" s="90" t="str">
        <f>IFERROR(VLOOKUP(Table16[[#This Row],[Encounter_id]],'wf folder'!$B:$K,10,0),"No")</f>
        <v>No</v>
      </c>
    </row>
    <row r="29" spans="1:11">
      <c r="A29" t="str">
        <f t="shared" si="0"/>
        <v>0</v>
      </c>
      <c r="B29" t="s">
        <v>414</v>
      </c>
      <c r="C29" s="90" t="str">
        <f>IFERROR(VLOOKUP(Table16[[#This Row],[Encounter_id]],'wf folder'!$B:$K,2,0),"No")</f>
        <v>Yes</v>
      </c>
      <c r="D29" s="90" t="str">
        <f>IFERROR(VLOOKUP(Table16[[#This Row],[Encounter_id]],'wf folder'!$B:$K,3,0),"No")</f>
        <v>Yes</v>
      </c>
      <c r="E29" s="90" t="str">
        <f>IFERROR(VLOOKUP(Table16[[#This Row],[Encounter_id]],'wf folder'!$B:$K,4,0),"No")</f>
        <v>Yes</v>
      </c>
      <c r="F29" s="90" t="str">
        <f>IFERROR(VLOOKUP(Table16[[#This Row],[Encounter_id]],'wf folder'!$B:$K,5,0),"No")</f>
        <v>No</v>
      </c>
      <c r="G29" s="90" t="str">
        <f>IFERROR(VLOOKUP(Table16[[#This Row],[Encounter_id]],'wf folder'!$B:$K,6,0),"No")</f>
        <v>No</v>
      </c>
      <c r="H29" s="90">
        <f>IFERROR(VLOOKUP(Table16[[#This Row],[Encounter_id]],'wf folder'!$B:$K,7,0),0)</f>
        <v>3</v>
      </c>
      <c r="I29" s="90" t="str">
        <f>IFERROR(VLOOKUP(Table16[[#This Row],[Encounter_id]],'wf folder'!$B:$K,8,0),"No")</f>
        <v>Yes</v>
      </c>
      <c r="J29" s="90" t="str">
        <f>IFERROR(VLOOKUP(Table16[[#This Row],[Encounter_id]],'wf folder'!$B:$K,9,0),"No")</f>
        <v>No</v>
      </c>
      <c r="K29" s="90" t="str">
        <f>IFERROR(VLOOKUP(Table16[[#This Row],[Encounter_id]],'wf folder'!$B:$K,10,0),"No")</f>
        <v>No</v>
      </c>
    </row>
    <row r="30" spans="1:11">
      <c r="A30" t="str">
        <f t="shared" si="0"/>
        <v>0</v>
      </c>
      <c r="B30" t="s">
        <v>469</v>
      </c>
      <c r="C30" s="90" t="str">
        <f>IFERROR(VLOOKUP(Table16[[#This Row],[Encounter_id]],'wf folder'!$B:$K,2,0),"No")</f>
        <v>No</v>
      </c>
      <c r="D30" s="90" t="str">
        <f>IFERROR(VLOOKUP(Table16[[#This Row],[Encounter_id]],'wf folder'!$B:$K,3,0),"No")</f>
        <v>No</v>
      </c>
      <c r="E30" s="90" t="str">
        <f>IFERROR(VLOOKUP(Table16[[#This Row],[Encounter_id]],'wf folder'!$B:$K,4,0),"No")</f>
        <v>No</v>
      </c>
      <c r="F30" s="90" t="str">
        <f>IFERROR(VLOOKUP(Table16[[#This Row],[Encounter_id]],'wf folder'!$B:$K,5,0),"No")</f>
        <v>No</v>
      </c>
      <c r="G30" s="90" t="str">
        <f>IFERROR(VLOOKUP(Table16[[#This Row],[Encounter_id]],'wf folder'!$B:$K,6,0),"No")</f>
        <v>No</v>
      </c>
      <c r="H30" s="90">
        <f>IFERROR(VLOOKUP(Table16[[#This Row],[Encounter_id]],'wf folder'!$B:$K,7,0),0)</f>
        <v>0</v>
      </c>
      <c r="I30" s="90" t="str">
        <f>IFERROR(VLOOKUP(Table16[[#This Row],[Encounter_id]],'wf folder'!$B:$K,8,0),"No")</f>
        <v>No</v>
      </c>
      <c r="J30" s="90" t="str">
        <f>IFERROR(VLOOKUP(Table16[[#This Row],[Encounter_id]],'wf folder'!$B:$K,9,0),"No")</f>
        <v>No</v>
      </c>
      <c r="K30" s="90" t="str">
        <f>IFERROR(VLOOKUP(Table16[[#This Row],[Encounter_id]],'wf folder'!$B:$K,10,0),"No")</f>
        <v>No</v>
      </c>
    </row>
    <row r="31" spans="1:11">
      <c r="A31" t="str">
        <f t="shared" si="0"/>
        <v>0</v>
      </c>
      <c r="B31" t="s">
        <v>470</v>
      </c>
      <c r="C31" s="90" t="str">
        <f>IFERROR(VLOOKUP(Table16[[#This Row],[Encounter_id]],'wf folder'!$B:$K,2,0),"No")</f>
        <v>No</v>
      </c>
      <c r="D31" s="90" t="str">
        <f>IFERROR(VLOOKUP(Table16[[#This Row],[Encounter_id]],'wf folder'!$B:$K,3,0),"No")</f>
        <v>No</v>
      </c>
      <c r="E31" s="90" t="str">
        <f>IFERROR(VLOOKUP(Table16[[#This Row],[Encounter_id]],'wf folder'!$B:$K,4,0),"No")</f>
        <v>No</v>
      </c>
      <c r="F31" s="90" t="str">
        <f>IFERROR(VLOOKUP(Table16[[#This Row],[Encounter_id]],'wf folder'!$B:$K,5,0),"No")</f>
        <v>No</v>
      </c>
      <c r="G31" s="90" t="str">
        <f>IFERROR(VLOOKUP(Table16[[#This Row],[Encounter_id]],'wf folder'!$B:$K,6,0),"No")</f>
        <v>No</v>
      </c>
      <c r="H31" s="90">
        <f>IFERROR(VLOOKUP(Table16[[#This Row],[Encounter_id]],'wf folder'!$B:$K,7,0),0)</f>
        <v>0</v>
      </c>
      <c r="I31" s="90" t="str">
        <f>IFERROR(VLOOKUP(Table16[[#This Row],[Encounter_id]],'wf folder'!$B:$K,8,0),"No")</f>
        <v>No</v>
      </c>
      <c r="J31" s="90" t="str">
        <f>IFERROR(VLOOKUP(Table16[[#This Row],[Encounter_id]],'wf folder'!$B:$K,9,0),"No")</f>
        <v>No</v>
      </c>
      <c r="K31" s="90" t="str">
        <f>IFERROR(VLOOKUP(Table16[[#This Row],[Encounter_id]],'wf folder'!$B:$K,10,0),"No")</f>
        <v>No</v>
      </c>
    </row>
    <row r="32" spans="1:11">
      <c r="A32" t="str">
        <f t="shared" si="0"/>
        <v>0</v>
      </c>
      <c r="B32" t="s">
        <v>415</v>
      </c>
      <c r="C32" s="90" t="str">
        <f>IFERROR(VLOOKUP(Table16[[#This Row],[Encounter_id]],'wf folder'!$B:$K,2,0),"No")</f>
        <v>No</v>
      </c>
      <c r="D32" s="90" t="str">
        <f>IFERROR(VLOOKUP(Table16[[#This Row],[Encounter_id]],'wf folder'!$B:$K,3,0),"No")</f>
        <v>No</v>
      </c>
      <c r="E32" s="90" t="str">
        <f>IFERROR(VLOOKUP(Table16[[#This Row],[Encounter_id]],'wf folder'!$B:$K,4,0),"No")</f>
        <v>No</v>
      </c>
      <c r="F32" s="90" t="str">
        <f>IFERROR(VLOOKUP(Table16[[#This Row],[Encounter_id]],'wf folder'!$B:$K,5,0),"No")</f>
        <v>Yes</v>
      </c>
      <c r="G32" s="90" t="str">
        <f>IFERROR(VLOOKUP(Table16[[#This Row],[Encounter_id]],'wf folder'!$B:$K,6,0),"No")</f>
        <v>Yes</v>
      </c>
      <c r="H32" s="90">
        <f>IFERROR(VLOOKUP(Table16[[#This Row],[Encounter_id]],'wf folder'!$B:$K,7,0),0)</f>
        <v>2</v>
      </c>
      <c r="I32" s="90" t="str">
        <f>IFERROR(VLOOKUP(Table16[[#This Row],[Encounter_id]],'wf folder'!$B:$K,8,0),"No")</f>
        <v>No</v>
      </c>
      <c r="J32" s="90" t="str">
        <f>IFERROR(VLOOKUP(Table16[[#This Row],[Encounter_id]],'wf folder'!$B:$K,9,0),"No")</f>
        <v>No</v>
      </c>
      <c r="K32" s="90" t="str">
        <f>IFERROR(VLOOKUP(Table16[[#This Row],[Encounter_id]],'wf folder'!$B:$K,10,0),"No")</f>
        <v>Yes</v>
      </c>
    </row>
    <row r="33" spans="1:11">
      <c r="A33" t="str">
        <f t="shared" si="0"/>
        <v>0</v>
      </c>
      <c r="B33" t="s">
        <v>416</v>
      </c>
      <c r="C33" s="90" t="str">
        <f>IFERROR(VLOOKUP(Table16[[#This Row],[Encounter_id]],'wf folder'!$B:$K,2,0),"No")</f>
        <v>Yes</v>
      </c>
      <c r="D33" s="90" t="str">
        <f>IFERROR(VLOOKUP(Table16[[#This Row],[Encounter_id]],'wf folder'!$B:$K,3,0),"No")</f>
        <v>Yes</v>
      </c>
      <c r="E33" s="90" t="str">
        <f>IFERROR(VLOOKUP(Table16[[#This Row],[Encounter_id]],'wf folder'!$B:$K,4,0),"No")</f>
        <v>No</v>
      </c>
      <c r="F33" s="90" t="str">
        <f>IFERROR(VLOOKUP(Table16[[#This Row],[Encounter_id]],'wf folder'!$B:$K,5,0),"No")</f>
        <v>No</v>
      </c>
      <c r="G33" s="90" t="str">
        <f>IFERROR(VLOOKUP(Table16[[#This Row],[Encounter_id]],'wf folder'!$B:$K,6,0),"No")</f>
        <v>No</v>
      </c>
      <c r="H33" s="90">
        <f>IFERROR(VLOOKUP(Table16[[#This Row],[Encounter_id]],'wf folder'!$B:$K,7,0),0)</f>
        <v>2</v>
      </c>
      <c r="I33" s="90" t="str">
        <f>IFERROR(VLOOKUP(Table16[[#This Row],[Encounter_id]],'wf folder'!$B:$K,8,0),"No")</f>
        <v>Yes</v>
      </c>
      <c r="J33" s="90" t="str">
        <f>IFERROR(VLOOKUP(Table16[[#This Row],[Encounter_id]],'wf folder'!$B:$K,9,0),"No")</f>
        <v>No</v>
      </c>
      <c r="K33" s="90" t="str">
        <f>IFERROR(VLOOKUP(Table16[[#This Row],[Encounter_id]],'wf folder'!$B:$K,10,0),"No")</f>
        <v>No</v>
      </c>
    </row>
    <row r="34" spans="1:11">
      <c r="A34" t="str">
        <f t="shared" si="0"/>
        <v>1</v>
      </c>
      <c r="B34" t="s">
        <v>471</v>
      </c>
      <c r="C34" s="90" t="str">
        <f>IFERROR(VLOOKUP(Table16[[#This Row],[Encounter_id]],'wf folder'!$B:$K,2,0),"No")</f>
        <v>No</v>
      </c>
      <c r="D34" s="90" t="str">
        <f>IFERROR(VLOOKUP(Table16[[#This Row],[Encounter_id]],'wf folder'!$B:$K,3,0),"No")</f>
        <v>No</v>
      </c>
      <c r="E34" s="90" t="str">
        <f>IFERROR(VLOOKUP(Table16[[#This Row],[Encounter_id]],'wf folder'!$B:$K,4,0),"No")</f>
        <v>No</v>
      </c>
      <c r="F34" s="90" t="str">
        <f>IFERROR(VLOOKUP(Table16[[#This Row],[Encounter_id]],'wf folder'!$B:$K,5,0),"No")</f>
        <v>No</v>
      </c>
      <c r="G34" s="90" t="str">
        <f>IFERROR(VLOOKUP(Table16[[#This Row],[Encounter_id]],'wf folder'!$B:$K,6,0),"No")</f>
        <v>No</v>
      </c>
      <c r="H34" s="90">
        <f>IFERROR(VLOOKUP(Table16[[#This Row],[Encounter_id]],'wf folder'!$B:$K,7,0),0)</f>
        <v>0</v>
      </c>
      <c r="I34" s="90" t="str">
        <f>IFERROR(VLOOKUP(Table16[[#This Row],[Encounter_id]],'wf folder'!$B:$K,8,0),"No")</f>
        <v>No</v>
      </c>
      <c r="J34" s="90" t="str">
        <f>IFERROR(VLOOKUP(Table16[[#This Row],[Encounter_id]],'wf folder'!$B:$K,9,0),"No")</f>
        <v>No</v>
      </c>
      <c r="K34" s="90" t="str">
        <f>IFERROR(VLOOKUP(Table16[[#This Row],[Encounter_id]],'wf folder'!$B:$K,10,0),"No")</f>
        <v>No</v>
      </c>
    </row>
    <row r="35" spans="1:11">
      <c r="A35" t="str">
        <f t="shared" si="0"/>
        <v>1</v>
      </c>
      <c r="B35" t="s">
        <v>472</v>
      </c>
      <c r="C35" s="90" t="str">
        <f>IFERROR(VLOOKUP(Table16[[#This Row],[Encounter_id]],'wf folder'!$B:$K,2,0),"No")</f>
        <v>No</v>
      </c>
      <c r="D35" s="90" t="str">
        <f>IFERROR(VLOOKUP(Table16[[#This Row],[Encounter_id]],'wf folder'!$B:$K,3,0),"No")</f>
        <v>No</v>
      </c>
      <c r="E35" s="90" t="str">
        <f>IFERROR(VLOOKUP(Table16[[#This Row],[Encounter_id]],'wf folder'!$B:$K,4,0),"No")</f>
        <v>No</v>
      </c>
      <c r="F35" s="90" t="str">
        <f>IFERROR(VLOOKUP(Table16[[#This Row],[Encounter_id]],'wf folder'!$B:$K,5,0),"No")</f>
        <v>No</v>
      </c>
      <c r="G35" s="90" t="str">
        <f>IFERROR(VLOOKUP(Table16[[#This Row],[Encounter_id]],'wf folder'!$B:$K,6,0),"No")</f>
        <v>No</v>
      </c>
      <c r="H35" s="90">
        <f>IFERROR(VLOOKUP(Table16[[#This Row],[Encounter_id]],'wf folder'!$B:$K,7,0),0)</f>
        <v>0</v>
      </c>
      <c r="I35" s="90" t="str">
        <f>IFERROR(VLOOKUP(Table16[[#This Row],[Encounter_id]],'wf folder'!$B:$K,8,0),"No")</f>
        <v>No</v>
      </c>
      <c r="J35" s="90" t="str">
        <f>IFERROR(VLOOKUP(Table16[[#This Row],[Encounter_id]],'wf folder'!$B:$K,9,0),"No")</f>
        <v>No</v>
      </c>
      <c r="K35" s="90" t="str">
        <f>IFERROR(VLOOKUP(Table16[[#This Row],[Encounter_id]],'wf folder'!$B:$K,10,0),"No")</f>
        <v>No</v>
      </c>
    </row>
    <row r="36" spans="1:11">
      <c r="A36" t="str">
        <f t="shared" si="0"/>
        <v>1</v>
      </c>
      <c r="B36" t="s">
        <v>473</v>
      </c>
      <c r="C36" s="90" t="str">
        <f>IFERROR(VLOOKUP(Table16[[#This Row],[Encounter_id]],'wf folder'!$B:$K,2,0),"No")</f>
        <v>No</v>
      </c>
      <c r="D36" s="90" t="str">
        <f>IFERROR(VLOOKUP(Table16[[#This Row],[Encounter_id]],'wf folder'!$B:$K,3,0),"No")</f>
        <v>No</v>
      </c>
      <c r="E36" s="90" t="str">
        <f>IFERROR(VLOOKUP(Table16[[#This Row],[Encounter_id]],'wf folder'!$B:$K,4,0),"No")</f>
        <v>No</v>
      </c>
      <c r="F36" s="90" t="str">
        <f>IFERROR(VLOOKUP(Table16[[#This Row],[Encounter_id]],'wf folder'!$B:$K,5,0),"No")</f>
        <v>No</v>
      </c>
      <c r="G36" s="90" t="str">
        <f>IFERROR(VLOOKUP(Table16[[#This Row],[Encounter_id]],'wf folder'!$B:$K,6,0),"No")</f>
        <v>No</v>
      </c>
      <c r="H36" s="90">
        <f>IFERROR(VLOOKUP(Table16[[#This Row],[Encounter_id]],'wf folder'!$B:$K,7,0),0)</f>
        <v>0</v>
      </c>
      <c r="I36" s="90" t="str">
        <f>IFERROR(VLOOKUP(Table16[[#This Row],[Encounter_id]],'wf folder'!$B:$K,8,0),"No")</f>
        <v>No</v>
      </c>
      <c r="J36" s="90" t="str">
        <f>IFERROR(VLOOKUP(Table16[[#This Row],[Encounter_id]],'wf folder'!$B:$K,9,0),"No")</f>
        <v>No</v>
      </c>
      <c r="K36" s="90" t="str">
        <f>IFERROR(VLOOKUP(Table16[[#This Row],[Encounter_id]],'wf folder'!$B:$K,10,0),"No")</f>
        <v>No</v>
      </c>
    </row>
    <row r="37" spans="1:11">
      <c r="A37" t="str">
        <f t="shared" si="0"/>
        <v>1</v>
      </c>
      <c r="B37" t="s">
        <v>474</v>
      </c>
      <c r="C37" s="90" t="str">
        <f>IFERROR(VLOOKUP(Table16[[#This Row],[Encounter_id]],'wf folder'!$B:$K,2,0),"No")</f>
        <v>No</v>
      </c>
      <c r="D37" s="90" t="str">
        <f>IFERROR(VLOOKUP(Table16[[#This Row],[Encounter_id]],'wf folder'!$B:$K,3,0),"No")</f>
        <v>No</v>
      </c>
      <c r="E37" s="90" t="str">
        <f>IFERROR(VLOOKUP(Table16[[#This Row],[Encounter_id]],'wf folder'!$B:$K,4,0),"No")</f>
        <v>No</v>
      </c>
      <c r="F37" s="90" t="str">
        <f>IFERROR(VLOOKUP(Table16[[#This Row],[Encounter_id]],'wf folder'!$B:$K,5,0),"No")</f>
        <v>No</v>
      </c>
      <c r="G37" s="90" t="str">
        <f>IFERROR(VLOOKUP(Table16[[#This Row],[Encounter_id]],'wf folder'!$B:$K,6,0),"No")</f>
        <v>No</v>
      </c>
      <c r="H37" s="90">
        <f>IFERROR(VLOOKUP(Table16[[#This Row],[Encounter_id]],'wf folder'!$B:$K,7,0),0)</f>
        <v>0</v>
      </c>
      <c r="I37" s="90" t="str">
        <f>IFERROR(VLOOKUP(Table16[[#This Row],[Encounter_id]],'wf folder'!$B:$K,8,0),"No")</f>
        <v>No</v>
      </c>
      <c r="J37" s="90" t="str">
        <f>IFERROR(VLOOKUP(Table16[[#This Row],[Encounter_id]],'wf folder'!$B:$K,9,0),"No")</f>
        <v>No</v>
      </c>
      <c r="K37" s="90" t="str">
        <f>IFERROR(VLOOKUP(Table16[[#This Row],[Encounter_id]],'wf folder'!$B:$K,10,0),"No")</f>
        <v>No</v>
      </c>
    </row>
    <row r="38" spans="1:11">
      <c r="A38" t="str">
        <f t="shared" si="0"/>
        <v>1</v>
      </c>
      <c r="B38" t="s">
        <v>475</v>
      </c>
      <c r="C38" s="90" t="str">
        <f>IFERROR(VLOOKUP(Table16[[#This Row],[Encounter_id]],'wf folder'!$B:$K,2,0),"No")</f>
        <v>No</v>
      </c>
      <c r="D38" s="90" t="str">
        <f>IFERROR(VLOOKUP(Table16[[#This Row],[Encounter_id]],'wf folder'!$B:$K,3,0),"No")</f>
        <v>No</v>
      </c>
      <c r="E38" s="90" t="str">
        <f>IFERROR(VLOOKUP(Table16[[#This Row],[Encounter_id]],'wf folder'!$B:$K,4,0),"No")</f>
        <v>No</v>
      </c>
      <c r="F38" s="90" t="str">
        <f>IFERROR(VLOOKUP(Table16[[#This Row],[Encounter_id]],'wf folder'!$B:$K,5,0),"No")</f>
        <v>No</v>
      </c>
      <c r="G38" s="90" t="str">
        <f>IFERROR(VLOOKUP(Table16[[#This Row],[Encounter_id]],'wf folder'!$B:$K,6,0),"No")</f>
        <v>No</v>
      </c>
      <c r="H38" s="90">
        <f>IFERROR(VLOOKUP(Table16[[#This Row],[Encounter_id]],'wf folder'!$B:$K,7,0),0)</f>
        <v>0</v>
      </c>
      <c r="I38" s="90" t="str">
        <f>IFERROR(VLOOKUP(Table16[[#This Row],[Encounter_id]],'wf folder'!$B:$K,8,0),"No")</f>
        <v>No</v>
      </c>
      <c r="J38" s="90" t="str">
        <f>IFERROR(VLOOKUP(Table16[[#This Row],[Encounter_id]],'wf folder'!$B:$K,9,0),"No")</f>
        <v>No</v>
      </c>
      <c r="K38" s="90" t="str">
        <f>IFERROR(VLOOKUP(Table16[[#This Row],[Encounter_id]],'wf folder'!$B:$K,10,0),"No")</f>
        <v>No</v>
      </c>
    </row>
    <row r="39" spans="1:11">
      <c r="A39" t="str">
        <f t="shared" si="0"/>
        <v>1</v>
      </c>
      <c r="B39" t="s">
        <v>476</v>
      </c>
      <c r="C39" s="90" t="str">
        <f>IFERROR(VLOOKUP(Table16[[#This Row],[Encounter_id]],'wf folder'!$B:$K,2,0),"No")</f>
        <v>No</v>
      </c>
      <c r="D39" s="90" t="str">
        <f>IFERROR(VLOOKUP(Table16[[#This Row],[Encounter_id]],'wf folder'!$B:$K,3,0),"No")</f>
        <v>No</v>
      </c>
      <c r="E39" s="90" t="str">
        <f>IFERROR(VLOOKUP(Table16[[#This Row],[Encounter_id]],'wf folder'!$B:$K,4,0),"No")</f>
        <v>No</v>
      </c>
      <c r="F39" s="90" t="str">
        <f>IFERROR(VLOOKUP(Table16[[#This Row],[Encounter_id]],'wf folder'!$B:$K,5,0),"No")</f>
        <v>No</v>
      </c>
      <c r="G39" s="90" t="str">
        <f>IFERROR(VLOOKUP(Table16[[#This Row],[Encounter_id]],'wf folder'!$B:$K,6,0),"No")</f>
        <v>No</v>
      </c>
      <c r="H39" s="90">
        <f>IFERROR(VLOOKUP(Table16[[#This Row],[Encounter_id]],'wf folder'!$B:$K,7,0),0)</f>
        <v>0</v>
      </c>
      <c r="I39" s="90" t="str">
        <f>IFERROR(VLOOKUP(Table16[[#This Row],[Encounter_id]],'wf folder'!$B:$K,8,0),"No")</f>
        <v>No</v>
      </c>
      <c r="J39" s="90" t="str">
        <f>IFERROR(VLOOKUP(Table16[[#This Row],[Encounter_id]],'wf folder'!$B:$K,9,0),"No")</f>
        <v>No</v>
      </c>
      <c r="K39" s="90" t="str">
        <f>IFERROR(VLOOKUP(Table16[[#This Row],[Encounter_id]],'wf folder'!$B:$K,10,0),"No")</f>
        <v>No</v>
      </c>
    </row>
    <row r="40" spans="1:11">
      <c r="A40" t="str">
        <f t="shared" si="0"/>
        <v>1</v>
      </c>
      <c r="B40" t="s">
        <v>477</v>
      </c>
      <c r="C40" s="90" t="str">
        <f>IFERROR(VLOOKUP(Table16[[#This Row],[Encounter_id]],'wf folder'!$B:$K,2,0),"No")</f>
        <v>No</v>
      </c>
      <c r="D40" s="90" t="str">
        <f>IFERROR(VLOOKUP(Table16[[#This Row],[Encounter_id]],'wf folder'!$B:$K,3,0),"No")</f>
        <v>No</v>
      </c>
      <c r="E40" s="90" t="str">
        <f>IFERROR(VLOOKUP(Table16[[#This Row],[Encounter_id]],'wf folder'!$B:$K,4,0),"No")</f>
        <v>No</v>
      </c>
      <c r="F40" s="90" t="str">
        <f>IFERROR(VLOOKUP(Table16[[#This Row],[Encounter_id]],'wf folder'!$B:$K,5,0),"No")</f>
        <v>No</v>
      </c>
      <c r="G40" s="90" t="str">
        <f>IFERROR(VLOOKUP(Table16[[#This Row],[Encounter_id]],'wf folder'!$B:$K,6,0),"No")</f>
        <v>No</v>
      </c>
      <c r="H40" s="90">
        <f>IFERROR(VLOOKUP(Table16[[#This Row],[Encounter_id]],'wf folder'!$B:$K,7,0),0)</f>
        <v>0</v>
      </c>
      <c r="I40" s="90" t="str">
        <f>IFERROR(VLOOKUP(Table16[[#This Row],[Encounter_id]],'wf folder'!$B:$K,8,0),"No")</f>
        <v>No</v>
      </c>
      <c r="J40" s="90" t="str">
        <f>IFERROR(VLOOKUP(Table16[[#This Row],[Encounter_id]],'wf folder'!$B:$K,9,0),"No")</f>
        <v>No</v>
      </c>
      <c r="K40" s="90" t="str">
        <f>IFERROR(VLOOKUP(Table16[[#This Row],[Encounter_id]],'wf folder'!$B:$K,10,0),"No")</f>
        <v>No</v>
      </c>
    </row>
    <row r="41" spans="1:11">
      <c r="A41" t="str">
        <f t="shared" si="0"/>
        <v>1</v>
      </c>
      <c r="B41" t="s">
        <v>521</v>
      </c>
      <c r="C41" s="90" t="str">
        <f>IFERROR(VLOOKUP(Table16[[#This Row],[Encounter_id]],'wf folder'!$B:$K,2,0),"No")</f>
        <v>No</v>
      </c>
      <c r="D41" s="90" t="str">
        <f>IFERROR(VLOOKUP(Table16[[#This Row],[Encounter_id]],'wf folder'!$B:$K,3,0),"No")</f>
        <v>No</v>
      </c>
      <c r="E41" s="90" t="str">
        <f>IFERROR(VLOOKUP(Table16[[#This Row],[Encounter_id]],'wf folder'!$B:$K,4,0),"No")</f>
        <v>No</v>
      </c>
      <c r="F41" s="90" t="str">
        <f>IFERROR(VLOOKUP(Table16[[#This Row],[Encounter_id]],'wf folder'!$B:$K,5,0),"No")</f>
        <v>No</v>
      </c>
      <c r="G41" s="90" t="str">
        <f>IFERROR(VLOOKUP(Table16[[#This Row],[Encounter_id]],'wf folder'!$B:$K,6,0),"No")</f>
        <v>No</v>
      </c>
      <c r="H41" s="90">
        <f>IFERROR(VLOOKUP(Table16[[#This Row],[Encounter_id]],'wf folder'!$B:$K,7,0),0)</f>
        <v>0</v>
      </c>
      <c r="I41" s="90" t="str">
        <f>IFERROR(VLOOKUP(Table16[[#This Row],[Encounter_id]],'wf folder'!$B:$K,8,0),"No")</f>
        <v>No</v>
      </c>
      <c r="J41" s="90" t="str">
        <f>IFERROR(VLOOKUP(Table16[[#This Row],[Encounter_id]],'wf folder'!$B:$K,9,0),"No")</f>
        <v>No</v>
      </c>
      <c r="K41" s="90" t="str">
        <f>IFERROR(VLOOKUP(Table16[[#This Row],[Encounter_id]],'wf folder'!$B:$K,10,0),"No")</f>
        <v>No</v>
      </c>
    </row>
    <row r="42" spans="1:11">
      <c r="A42" t="str">
        <f t="shared" si="0"/>
        <v>1</v>
      </c>
      <c r="B42" t="s">
        <v>479</v>
      </c>
      <c r="C42" s="90" t="str">
        <f>IFERROR(VLOOKUP(Table16[[#This Row],[Encounter_id]],'wf folder'!$B:$K,2,0),"No")</f>
        <v>No</v>
      </c>
      <c r="D42" s="90" t="str">
        <f>IFERROR(VLOOKUP(Table16[[#This Row],[Encounter_id]],'wf folder'!$B:$K,3,0),"No")</f>
        <v>No</v>
      </c>
      <c r="E42" s="90" t="str">
        <f>IFERROR(VLOOKUP(Table16[[#This Row],[Encounter_id]],'wf folder'!$B:$K,4,0),"No")</f>
        <v>No</v>
      </c>
      <c r="F42" s="90" t="str">
        <f>IFERROR(VLOOKUP(Table16[[#This Row],[Encounter_id]],'wf folder'!$B:$K,5,0),"No")</f>
        <v>No</v>
      </c>
      <c r="G42" s="90" t="str">
        <f>IFERROR(VLOOKUP(Table16[[#This Row],[Encounter_id]],'wf folder'!$B:$K,6,0),"No")</f>
        <v>No</v>
      </c>
      <c r="H42" s="90">
        <f>IFERROR(VLOOKUP(Table16[[#This Row],[Encounter_id]],'wf folder'!$B:$K,7,0),0)</f>
        <v>0</v>
      </c>
      <c r="I42" s="90" t="str">
        <f>IFERROR(VLOOKUP(Table16[[#This Row],[Encounter_id]],'wf folder'!$B:$K,8,0),"No")</f>
        <v>No</v>
      </c>
      <c r="J42" s="90" t="str">
        <f>IFERROR(VLOOKUP(Table16[[#This Row],[Encounter_id]],'wf folder'!$B:$K,9,0),"No")</f>
        <v>No</v>
      </c>
      <c r="K42" s="90" t="str">
        <f>IFERROR(VLOOKUP(Table16[[#This Row],[Encounter_id]],'wf folder'!$B:$K,10,0),"No")</f>
        <v>No</v>
      </c>
    </row>
    <row r="43" spans="1:11">
      <c r="A43" t="str">
        <f t="shared" si="0"/>
        <v>1</v>
      </c>
      <c r="B43" t="s">
        <v>480</v>
      </c>
      <c r="C43" s="90" t="str">
        <f>IFERROR(VLOOKUP(Table16[[#This Row],[Encounter_id]],'wf folder'!$B:$K,2,0),"No")</f>
        <v>No</v>
      </c>
      <c r="D43" s="90" t="str">
        <f>IFERROR(VLOOKUP(Table16[[#This Row],[Encounter_id]],'wf folder'!$B:$K,3,0),"No")</f>
        <v>No</v>
      </c>
      <c r="E43" s="90" t="str">
        <f>IFERROR(VLOOKUP(Table16[[#This Row],[Encounter_id]],'wf folder'!$B:$K,4,0),"No")</f>
        <v>No</v>
      </c>
      <c r="F43" s="90" t="str">
        <f>IFERROR(VLOOKUP(Table16[[#This Row],[Encounter_id]],'wf folder'!$B:$K,5,0),"No")</f>
        <v>No</v>
      </c>
      <c r="G43" s="90" t="str">
        <f>IFERROR(VLOOKUP(Table16[[#This Row],[Encounter_id]],'wf folder'!$B:$K,6,0),"No")</f>
        <v>No</v>
      </c>
      <c r="H43" s="90">
        <f>IFERROR(VLOOKUP(Table16[[#This Row],[Encounter_id]],'wf folder'!$B:$K,7,0),0)</f>
        <v>0</v>
      </c>
      <c r="I43" s="90" t="str">
        <f>IFERROR(VLOOKUP(Table16[[#This Row],[Encounter_id]],'wf folder'!$B:$K,8,0),"No")</f>
        <v>No</v>
      </c>
      <c r="J43" s="90" t="str">
        <f>IFERROR(VLOOKUP(Table16[[#This Row],[Encounter_id]],'wf folder'!$B:$K,9,0),"No")</f>
        <v>No</v>
      </c>
      <c r="K43" s="90" t="str">
        <f>IFERROR(VLOOKUP(Table16[[#This Row],[Encounter_id]],'wf folder'!$B:$K,10,0),"No")</f>
        <v>No</v>
      </c>
    </row>
    <row r="44" spans="1:11">
      <c r="A44" t="str">
        <f t="shared" si="0"/>
        <v>1</v>
      </c>
      <c r="B44" t="s">
        <v>481</v>
      </c>
      <c r="C44" s="90" t="str">
        <f>IFERROR(VLOOKUP(Table16[[#This Row],[Encounter_id]],'wf folder'!$B:$K,2,0),"No")</f>
        <v>No</v>
      </c>
      <c r="D44" s="90" t="str">
        <f>IFERROR(VLOOKUP(Table16[[#This Row],[Encounter_id]],'wf folder'!$B:$K,3,0),"No")</f>
        <v>No</v>
      </c>
      <c r="E44" s="90" t="str">
        <f>IFERROR(VLOOKUP(Table16[[#This Row],[Encounter_id]],'wf folder'!$B:$K,4,0),"No")</f>
        <v>No</v>
      </c>
      <c r="F44" s="90" t="str">
        <f>IFERROR(VLOOKUP(Table16[[#This Row],[Encounter_id]],'wf folder'!$B:$K,5,0),"No")</f>
        <v>No</v>
      </c>
      <c r="G44" s="90" t="str">
        <f>IFERROR(VLOOKUP(Table16[[#This Row],[Encounter_id]],'wf folder'!$B:$K,6,0),"No")</f>
        <v>No</v>
      </c>
      <c r="H44" s="90">
        <f>IFERROR(VLOOKUP(Table16[[#This Row],[Encounter_id]],'wf folder'!$B:$K,7,0),0)</f>
        <v>0</v>
      </c>
      <c r="I44" s="90" t="str">
        <f>IFERROR(VLOOKUP(Table16[[#This Row],[Encounter_id]],'wf folder'!$B:$K,8,0),"No")</f>
        <v>No</v>
      </c>
      <c r="J44" s="90" t="str">
        <f>IFERROR(VLOOKUP(Table16[[#This Row],[Encounter_id]],'wf folder'!$B:$K,9,0),"No")</f>
        <v>No</v>
      </c>
      <c r="K44" s="90" t="str">
        <f>IFERROR(VLOOKUP(Table16[[#This Row],[Encounter_id]],'wf folder'!$B:$K,10,0),"No")</f>
        <v>No</v>
      </c>
    </row>
    <row r="45" spans="1:11">
      <c r="A45" t="str">
        <f t="shared" si="0"/>
        <v>1</v>
      </c>
      <c r="B45" t="s">
        <v>482</v>
      </c>
      <c r="C45" s="90" t="str">
        <f>IFERROR(VLOOKUP(Table16[[#This Row],[Encounter_id]],'wf folder'!$B:$K,2,0),"No")</f>
        <v>No</v>
      </c>
      <c r="D45" s="90" t="str">
        <f>IFERROR(VLOOKUP(Table16[[#This Row],[Encounter_id]],'wf folder'!$B:$K,3,0),"No")</f>
        <v>No</v>
      </c>
      <c r="E45" s="90" t="str">
        <f>IFERROR(VLOOKUP(Table16[[#This Row],[Encounter_id]],'wf folder'!$B:$K,4,0),"No")</f>
        <v>No</v>
      </c>
      <c r="F45" s="90" t="str">
        <f>IFERROR(VLOOKUP(Table16[[#This Row],[Encounter_id]],'wf folder'!$B:$K,5,0),"No")</f>
        <v>No</v>
      </c>
      <c r="G45" s="90" t="str">
        <f>IFERROR(VLOOKUP(Table16[[#This Row],[Encounter_id]],'wf folder'!$B:$K,6,0),"No")</f>
        <v>No</v>
      </c>
      <c r="H45" s="90">
        <f>IFERROR(VLOOKUP(Table16[[#This Row],[Encounter_id]],'wf folder'!$B:$K,7,0),0)</f>
        <v>0</v>
      </c>
      <c r="I45" s="90" t="str">
        <f>IFERROR(VLOOKUP(Table16[[#This Row],[Encounter_id]],'wf folder'!$B:$K,8,0),"No")</f>
        <v>No</v>
      </c>
      <c r="J45" s="90" t="str">
        <f>IFERROR(VLOOKUP(Table16[[#This Row],[Encounter_id]],'wf folder'!$B:$K,9,0),"No")</f>
        <v>No</v>
      </c>
      <c r="K45" s="90" t="str">
        <f>IFERROR(VLOOKUP(Table16[[#This Row],[Encounter_id]],'wf folder'!$B:$K,10,0),"No")</f>
        <v>No</v>
      </c>
    </row>
    <row r="46" spans="1:11">
      <c r="A46" t="str">
        <f t="shared" si="0"/>
        <v>1</v>
      </c>
      <c r="B46" t="s">
        <v>483</v>
      </c>
      <c r="C46" s="90" t="str">
        <f>IFERROR(VLOOKUP(Table16[[#This Row],[Encounter_id]],'wf folder'!$B:$K,2,0),"No")</f>
        <v>No</v>
      </c>
      <c r="D46" s="90" t="str">
        <f>IFERROR(VLOOKUP(Table16[[#This Row],[Encounter_id]],'wf folder'!$B:$K,3,0),"No")</f>
        <v>No</v>
      </c>
      <c r="E46" s="90" t="str">
        <f>IFERROR(VLOOKUP(Table16[[#This Row],[Encounter_id]],'wf folder'!$B:$K,4,0),"No")</f>
        <v>No</v>
      </c>
      <c r="F46" s="90" t="str">
        <f>IFERROR(VLOOKUP(Table16[[#This Row],[Encounter_id]],'wf folder'!$B:$K,5,0),"No")</f>
        <v>No</v>
      </c>
      <c r="G46" s="90" t="str">
        <f>IFERROR(VLOOKUP(Table16[[#This Row],[Encounter_id]],'wf folder'!$B:$K,6,0),"No")</f>
        <v>No</v>
      </c>
      <c r="H46" s="90">
        <f>IFERROR(VLOOKUP(Table16[[#This Row],[Encounter_id]],'wf folder'!$B:$K,7,0),0)</f>
        <v>0</v>
      </c>
      <c r="I46" s="90" t="str">
        <f>IFERROR(VLOOKUP(Table16[[#This Row],[Encounter_id]],'wf folder'!$B:$K,8,0),"No")</f>
        <v>No</v>
      </c>
      <c r="J46" s="90" t="str">
        <f>IFERROR(VLOOKUP(Table16[[#This Row],[Encounter_id]],'wf folder'!$B:$K,9,0),"No")</f>
        <v>No</v>
      </c>
      <c r="K46" s="90" t="str">
        <f>IFERROR(VLOOKUP(Table16[[#This Row],[Encounter_id]],'wf folder'!$B:$K,10,0),"No")</f>
        <v>No</v>
      </c>
    </row>
    <row r="47" spans="1:11">
      <c r="A47" t="str">
        <f t="shared" si="0"/>
        <v>1</v>
      </c>
      <c r="B47" t="s">
        <v>484</v>
      </c>
      <c r="C47" s="90" t="str">
        <f>IFERROR(VLOOKUP(Table16[[#This Row],[Encounter_id]],'wf folder'!$B:$K,2,0),"No")</f>
        <v>No</v>
      </c>
      <c r="D47" s="90" t="str">
        <f>IFERROR(VLOOKUP(Table16[[#This Row],[Encounter_id]],'wf folder'!$B:$K,3,0),"No")</f>
        <v>No</v>
      </c>
      <c r="E47" s="90" t="str">
        <f>IFERROR(VLOOKUP(Table16[[#This Row],[Encounter_id]],'wf folder'!$B:$K,4,0),"No")</f>
        <v>No</v>
      </c>
      <c r="F47" s="90" t="str">
        <f>IFERROR(VLOOKUP(Table16[[#This Row],[Encounter_id]],'wf folder'!$B:$K,5,0),"No")</f>
        <v>No</v>
      </c>
      <c r="G47" s="90" t="str">
        <f>IFERROR(VLOOKUP(Table16[[#This Row],[Encounter_id]],'wf folder'!$B:$K,6,0),"No")</f>
        <v>No</v>
      </c>
      <c r="H47" s="90">
        <f>IFERROR(VLOOKUP(Table16[[#This Row],[Encounter_id]],'wf folder'!$B:$K,7,0),0)</f>
        <v>0</v>
      </c>
      <c r="I47" s="90" t="str">
        <f>IFERROR(VLOOKUP(Table16[[#This Row],[Encounter_id]],'wf folder'!$B:$K,8,0),"No")</f>
        <v>No</v>
      </c>
      <c r="J47" s="90" t="str">
        <f>IFERROR(VLOOKUP(Table16[[#This Row],[Encounter_id]],'wf folder'!$B:$K,9,0),"No")</f>
        <v>No</v>
      </c>
      <c r="K47" s="90" t="str">
        <f>IFERROR(VLOOKUP(Table16[[#This Row],[Encounter_id]],'wf folder'!$B:$K,10,0),"No")</f>
        <v>No</v>
      </c>
    </row>
    <row r="48" spans="1:11">
      <c r="A48" t="str">
        <f t="shared" si="0"/>
        <v>1</v>
      </c>
      <c r="B48" t="s">
        <v>485</v>
      </c>
      <c r="C48" s="90" t="str">
        <f>IFERROR(VLOOKUP(Table16[[#This Row],[Encounter_id]],'wf folder'!$B:$K,2,0),"No")</f>
        <v>No</v>
      </c>
      <c r="D48" s="90" t="str">
        <f>IFERROR(VLOOKUP(Table16[[#This Row],[Encounter_id]],'wf folder'!$B:$K,3,0),"No")</f>
        <v>No</v>
      </c>
      <c r="E48" s="90" t="str">
        <f>IFERROR(VLOOKUP(Table16[[#This Row],[Encounter_id]],'wf folder'!$B:$K,4,0),"No")</f>
        <v>No</v>
      </c>
      <c r="F48" s="90" t="str">
        <f>IFERROR(VLOOKUP(Table16[[#This Row],[Encounter_id]],'wf folder'!$B:$K,5,0),"No")</f>
        <v>No</v>
      </c>
      <c r="G48" s="90" t="str">
        <f>IFERROR(VLOOKUP(Table16[[#This Row],[Encounter_id]],'wf folder'!$B:$K,6,0),"No")</f>
        <v>No</v>
      </c>
      <c r="H48" s="90">
        <f>IFERROR(VLOOKUP(Table16[[#This Row],[Encounter_id]],'wf folder'!$B:$K,7,0),0)</f>
        <v>0</v>
      </c>
      <c r="I48" s="90" t="str">
        <f>IFERROR(VLOOKUP(Table16[[#This Row],[Encounter_id]],'wf folder'!$B:$K,8,0),"No")</f>
        <v>No</v>
      </c>
      <c r="J48" s="90" t="str">
        <f>IFERROR(VLOOKUP(Table16[[#This Row],[Encounter_id]],'wf folder'!$B:$K,9,0),"No")</f>
        <v>No</v>
      </c>
      <c r="K48" s="90" t="str">
        <f>IFERROR(VLOOKUP(Table16[[#This Row],[Encounter_id]],'wf folder'!$B:$K,10,0),"No")</f>
        <v>No</v>
      </c>
    </row>
    <row r="49" spans="1:11">
      <c r="A49" t="str">
        <f t="shared" si="0"/>
        <v>1</v>
      </c>
      <c r="B49" t="s">
        <v>486</v>
      </c>
      <c r="C49" s="90" t="str">
        <f>IFERROR(VLOOKUP(Table16[[#This Row],[Encounter_id]],'wf folder'!$B:$K,2,0),"No")</f>
        <v>No</v>
      </c>
      <c r="D49" s="90" t="str">
        <f>IFERROR(VLOOKUP(Table16[[#This Row],[Encounter_id]],'wf folder'!$B:$K,3,0),"No")</f>
        <v>No</v>
      </c>
      <c r="E49" s="90" t="str">
        <f>IFERROR(VLOOKUP(Table16[[#This Row],[Encounter_id]],'wf folder'!$B:$K,4,0),"No")</f>
        <v>No</v>
      </c>
      <c r="F49" s="90" t="str">
        <f>IFERROR(VLOOKUP(Table16[[#This Row],[Encounter_id]],'wf folder'!$B:$K,5,0),"No")</f>
        <v>No</v>
      </c>
      <c r="G49" s="90" t="str">
        <f>IFERROR(VLOOKUP(Table16[[#This Row],[Encounter_id]],'wf folder'!$B:$K,6,0),"No")</f>
        <v>No</v>
      </c>
      <c r="H49" s="90">
        <f>IFERROR(VLOOKUP(Table16[[#This Row],[Encounter_id]],'wf folder'!$B:$K,7,0),0)</f>
        <v>0</v>
      </c>
      <c r="I49" s="90" t="str">
        <f>IFERROR(VLOOKUP(Table16[[#This Row],[Encounter_id]],'wf folder'!$B:$K,8,0),"No")</f>
        <v>No</v>
      </c>
      <c r="J49" s="90" t="str">
        <f>IFERROR(VLOOKUP(Table16[[#This Row],[Encounter_id]],'wf folder'!$B:$K,9,0),"No")</f>
        <v>No</v>
      </c>
      <c r="K49" s="90" t="str">
        <f>IFERROR(VLOOKUP(Table16[[#This Row],[Encounter_id]],'wf folder'!$B:$K,10,0),"No")</f>
        <v>No</v>
      </c>
    </row>
    <row r="50" spans="1:11">
      <c r="A50" t="str">
        <f t="shared" si="0"/>
        <v>1</v>
      </c>
      <c r="B50" t="s">
        <v>487</v>
      </c>
      <c r="C50" s="90" t="str">
        <f>IFERROR(VLOOKUP(Table16[[#This Row],[Encounter_id]],'wf folder'!$B:$K,2,0),"No")</f>
        <v>No</v>
      </c>
      <c r="D50" s="90" t="str">
        <f>IFERROR(VLOOKUP(Table16[[#This Row],[Encounter_id]],'wf folder'!$B:$K,3,0),"No")</f>
        <v>No</v>
      </c>
      <c r="E50" s="90" t="str">
        <f>IFERROR(VLOOKUP(Table16[[#This Row],[Encounter_id]],'wf folder'!$B:$K,4,0),"No")</f>
        <v>No</v>
      </c>
      <c r="F50" s="90" t="str">
        <f>IFERROR(VLOOKUP(Table16[[#This Row],[Encounter_id]],'wf folder'!$B:$K,5,0),"No")</f>
        <v>No</v>
      </c>
      <c r="G50" s="90" t="str">
        <f>IFERROR(VLOOKUP(Table16[[#This Row],[Encounter_id]],'wf folder'!$B:$K,6,0),"No")</f>
        <v>No</v>
      </c>
      <c r="H50" s="90">
        <f>IFERROR(VLOOKUP(Table16[[#This Row],[Encounter_id]],'wf folder'!$B:$K,7,0),0)</f>
        <v>0</v>
      </c>
      <c r="I50" s="90" t="str">
        <f>IFERROR(VLOOKUP(Table16[[#This Row],[Encounter_id]],'wf folder'!$B:$K,8,0),"No")</f>
        <v>No</v>
      </c>
      <c r="J50" s="90" t="str">
        <f>IFERROR(VLOOKUP(Table16[[#This Row],[Encounter_id]],'wf folder'!$B:$K,9,0),"No")</f>
        <v>No</v>
      </c>
      <c r="K50" s="90" t="str">
        <f>IFERROR(VLOOKUP(Table16[[#This Row],[Encounter_id]],'wf folder'!$B:$K,10,0),"No")</f>
        <v>No</v>
      </c>
    </row>
    <row r="51" spans="1:11">
      <c r="A51" t="str">
        <f t="shared" si="0"/>
        <v>1</v>
      </c>
      <c r="B51" t="s">
        <v>488</v>
      </c>
      <c r="C51" s="90" t="str">
        <f>IFERROR(VLOOKUP(Table16[[#This Row],[Encounter_id]],'wf folder'!$B:$K,2,0),"No")</f>
        <v>No</v>
      </c>
      <c r="D51" s="90" t="str">
        <f>IFERROR(VLOOKUP(Table16[[#This Row],[Encounter_id]],'wf folder'!$B:$K,3,0),"No")</f>
        <v>No</v>
      </c>
      <c r="E51" s="90" t="str">
        <f>IFERROR(VLOOKUP(Table16[[#This Row],[Encounter_id]],'wf folder'!$B:$K,4,0),"No")</f>
        <v>No</v>
      </c>
      <c r="F51" s="90" t="str">
        <f>IFERROR(VLOOKUP(Table16[[#This Row],[Encounter_id]],'wf folder'!$B:$K,5,0),"No")</f>
        <v>No</v>
      </c>
      <c r="G51" s="90" t="str">
        <f>IFERROR(VLOOKUP(Table16[[#This Row],[Encounter_id]],'wf folder'!$B:$K,6,0),"No")</f>
        <v>No</v>
      </c>
      <c r="H51" s="90">
        <f>IFERROR(VLOOKUP(Table16[[#This Row],[Encounter_id]],'wf folder'!$B:$K,7,0),0)</f>
        <v>0</v>
      </c>
      <c r="I51" s="90" t="str">
        <f>IFERROR(VLOOKUP(Table16[[#This Row],[Encounter_id]],'wf folder'!$B:$K,8,0),"No")</f>
        <v>No</v>
      </c>
      <c r="J51" s="90" t="str">
        <f>IFERROR(VLOOKUP(Table16[[#This Row],[Encounter_id]],'wf folder'!$B:$K,9,0),"No")</f>
        <v>No</v>
      </c>
      <c r="K51" s="90" t="str">
        <f>IFERROR(VLOOKUP(Table16[[#This Row],[Encounter_id]],'wf folder'!$B:$K,10,0),"No")</f>
        <v>No</v>
      </c>
    </row>
    <row r="52" spans="1:11">
      <c r="A52" t="str">
        <f t="shared" si="0"/>
        <v>1</v>
      </c>
      <c r="B52" t="s">
        <v>489</v>
      </c>
      <c r="C52" s="90" t="str">
        <f>IFERROR(VLOOKUP(Table16[[#This Row],[Encounter_id]],'wf folder'!$B:$K,2,0),"No")</f>
        <v>No</v>
      </c>
      <c r="D52" s="90" t="str">
        <f>IFERROR(VLOOKUP(Table16[[#This Row],[Encounter_id]],'wf folder'!$B:$K,3,0),"No")</f>
        <v>No</v>
      </c>
      <c r="E52" s="90" t="str">
        <f>IFERROR(VLOOKUP(Table16[[#This Row],[Encounter_id]],'wf folder'!$B:$K,4,0),"No")</f>
        <v>No</v>
      </c>
      <c r="F52" s="90" t="str">
        <f>IFERROR(VLOOKUP(Table16[[#This Row],[Encounter_id]],'wf folder'!$B:$K,5,0),"No")</f>
        <v>No</v>
      </c>
      <c r="G52" s="90" t="str">
        <f>IFERROR(VLOOKUP(Table16[[#This Row],[Encounter_id]],'wf folder'!$B:$K,6,0),"No")</f>
        <v>No</v>
      </c>
      <c r="H52" s="90">
        <f>IFERROR(VLOOKUP(Table16[[#This Row],[Encounter_id]],'wf folder'!$B:$K,7,0),0)</f>
        <v>0</v>
      </c>
      <c r="I52" s="90" t="str">
        <f>IFERROR(VLOOKUP(Table16[[#This Row],[Encounter_id]],'wf folder'!$B:$K,8,0),"No")</f>
        <v>No</v>
      </c>
      <c r="J52" s="90" t="str">
        <f>IFERROR(VLOOKUP(Table16[[#This Row],[Encounter_id]],'wf folder'!$B:$K,9,0),"No")</f>
        <v>No</v>
      </c>
      <c r="K52" s="90" t="str">
        <f>IFERROR(VLOOKUP(Table16[[#This Row],[Encounter_id]],'wf folder'!$B:$K,10,0),"No")</f>
        <v>No</v>
      </c>
    </row>
    <row r="53" spans="1:11">
      <c r="A53" t="str">
        <f t="shared" si="0"/>
        <v>1</v>
      </c>
      <c r="B53" t="s">
        <v>490</v>
      </c>
      <c r="C53" s="90" t="str">
        <f>IFERROR(VLOOKUP(Table16[[#This Row],[Encounter_id]],'wf folder'!$B:$K,2,0),"No")</f>
        <v>No</v>
      </c>
      <c r="D53" s="90" t="str">
        <f>IFERROR(VLOOKUP(Table16[[#This Row],[Encounter_id]],'wf folder'!$B:$K,3,0),"No")</f>
        <v>No</v>
      </c>
      <c r="E53" s="90" t="str">
        <f>IFERROR(VLOOKUP(Table16[[#This Row],[Encounter_id]],'wf folder'!$B:$K,4,0),"No")</f>
        <v>No</v>
      </c>
      <c r="F53" s="90" t="str">
        <f>IFERROR(VLOOKUP(Table16[[#This Row],[Encounter_id]],'wf folder'!$B:$K,5,0),"No")</f>
        <v>No</v>
      </c>
      <c r="G53" s="90" t="str">
        <f>IFERROR(VLOOKUP(Table16[[#This Row],[Encounter_id]],'wf folder'!$B:$K,6,0),"No")</f>
        <v>No</v>
      </c>
      <c r="H53" s="90">
        <f>IFERROR(VLOOKUP(Table16[[#This Row],[Encounter_id]],'wf folder'!$B:$K,7,0),0)</f>
        <v>0</v>
      </c>
      <c r="I53" s="90" t="str">
        <f>IFERROR(VLOOKUP(Table16[[#This Row],[Encounter_id]],'wf folder'!$B:$K,8,0),"No")</f>
        <v>No</v>
      </c>
      <c r="J53" s="90" t="str">
        <f>IFERROR(VLOOKUP(Table16[[#This Row],[Encounter_id]],'wf folder'!$B:$K,9,0),"No")</f>
        <v>No</v>
      </c>
      <c r="K53" s="90" t="str">
        <f>IFERROR(VLOOKUP(Table16[[#This Row],[Encounter_id]],'wf folder'!$B:$K,10,0),"No")</f>
        <v>No</v>
      </c>
    </row>
    <row r="54" spans="1:11">
      <c r="A54" t="str">
        <f t="shared" si="0"/>
        <v>1</v>
      </c>
      <c r="B54" t="s">
        <v>491</v>
      </c>
      <c r="C54" s="90" t="str">
        <f>IFERROR(VLOOKUP(Table16[[#This Row],[Encounter_id]],'wf folder'!$B:$K,2,0),"No")</f>
        <v>No</v>
      </c>
      <c r="D54" s="90" t="str">
        <f>IFERROR(VLOOKUP(Table16[[#This Row],[Encounter_id]],'wf folder'!$B:$K,3,0),"No")</f>
        <v>No</v>
      </c>
      <c r="E54" s="90" t="str">
        <f>IFERROR(VLOOKUP(Table16[[#This Row],[Encounter_id]],'wf folder'!$B:$K,4,0),"No")</f>
        <v>No</v>
      </c>
      <c r="F54" s="90" t="str">
        <f>IFERROR(VLOOKUP(Table16[[#This Row],[Encounter_id]],'wf folder'!$B:$K,5,0),"No")</f>
        <v>No</v>
      </c>
      <c r="G54" s="90" t="str">
        <f>IFERROR(VLOOKUP(Table16[[#This Row],[Encounter_id]],'wf folder'!$B:$K,6,0),"No")</f>
        <v>No</v>
      </c>
      <c r="H54" s="90">
        <f>IFERROR(VLOOKUP(Table16[[#This Row],[Encounter_id]],'wf folder'!$B:$K,7,0),0)</f>
        <v>0</v>
      </c>
      <c r="I54" s="90" t="str">
        <f>IFERROR(VLOOKUP(Table16[[#This Row],[Encounter_id]],'wf folder'!$B:$K,8,0),"No")</f>
        <v>No</v>
      </c>
      <c r="J54" s="90" t="str">
        <f>IFERROR(VLOOKUP(Table16[[#This Row],[Encounter_id]],'wf folder'!$B:$K,9,0),"No")</f>
        <v>No</v>
      </c>
      <c r="K54" s="90" t="str">
        <f>IFERROR(VLOOKUP(Table16[[#This Row],[Encounter_id]],'wf folder'!$B:$K,10,0),"No")</f>
        <v>No</v>
      </c>
    </row>
    <row r="55" spans="1:11">
      <c r="A55" t="str">
        <f t="shared" si="0"/>
        <v>1</v>
      </c>
      <c r="B55" t="s">
        <v>492</v>
      </c>
      <c r="C55" s="90" t="str">
        <f>IFERROR(VLOOKUP(Table16[[#This Row],[Encounter_id]],'wf folder'!$B:$K,2,0),"No")</f>
        <v>No</v>
      </c>
      <c r="D55" s="90" t="str">
        <f>IFERROR(VLOOKUP(Table16[[#This Row],[Encounter_id]],'wf folder'!$B:$K,3,0),"No")</f>
        <v>No</v>
      </c>
      <c r="E55" s="90" t="str">
        <f>IFERROR(VLOOKUP(Table16[[#This Row],[Encounter_id]],'wf folder'!$B:$K,4,0),"No")</f>
        <v>No</v>
      </c>
      <c r="F55" s="90" t="str">
        <f>IFERROR(VLOOKUP(Table16[[#This Row],[Encounter_id]],'wf folder'!$B:$K,5,0),"No")</f>
        <v>No</v>
      </c>
      <c r="G55" s="90" t="str">
        <f>IFERROR(VLOOKUP(Table16[[#This Row],[Encounter_id]],'wf folder'!$B:$K,6,0),"No")</f>
        <v>No</v>
      </c>
      <c r="H55" s="90">
        <f>IFERROR(VLOOKUP(Table16[[#This Row],[Encounter_id]],'wf folder'!$B:$K,7,0),0)</f>
        <v>0</v>
      </c>
      <c r="I55" s="90" t="str">
        <f>IFERROR(VLOOKUP(Table16[[#This Row],[Encounter_id]],'wf folder'!$B:$K,8,0),"No")</f>
        <v>No</v>
      </c>
      <c r="J55" s="90" t="str">
        <f>IFERROR(VLOOKUP(Table16[[#This Row],[Encounter_id]],'wf folder'!$B:$K,9,0),"No")</f>
        <v>No</v>
      </c>
      <c r="K55" s="90" t="str">
        <f>IFERROR(VLOOKUP(Table16[[#This Row],[Encounter_id]],'wf folder'!$B:$K,10,0),"No")</f>
        <v>No</v>
      </c>
    </row>
    <row r="56" spans="1:11">
      <c r="A56" t="str">
        <f t="shared" si="0"/>
        <v>1</v>
      </c>
      <c r="B56" t="s">
        <v>493</v>
      </c>
      <c r="C56" s="90" t="str">
        <f>IFERROR(VLOOKUP(Table16[[#This Row],[Encounter_id]],'wf folder'!$B:$K,2,0),"No")</f>
        <v>No</v>
      </c>
      <c r="D56" s="90" t="str">
        <f>IFERROR(VLOOKUP(Table16[[#This Row],[Encounter_id]],'wf folder'!$B:$K,3,0),"No")</f>
        <v>No</v>
      </c>
      <c r="E56" s="90" t="str">
        <f>IFERROR(VLOOKUP(Table16[[#This Row],[Encounter_id]],'wf folder'!$B:$K,4,0),"No")</f>
        <v>No</v>
      </c>
      <c r="F56" s="90" t="str">
        <f>IFERROR(VLOOKUP(Table16[[#This Row],[Encounter_id]],'wf folder'!$B:$K,5,0),"No")</f>
        <v>No</v>
      </c>
      <c r="G56" s="90" t="str">
        <f>IFERROR(VLOOKUP(Table16[[#This Row],[Encounter_id]],'wf folder'!$B:$K,6,0),"No")</f>
        <v>No</v>
      </c>
      <c r="H56" s="90">
        <f>IFERROR(VLOOKUP(Table16[[#This Row],[Encounter_id]],'wf folder'!$B:$K,7,0),0)</f>
        <v>0</v>
      </c>
      <c r="I56" s="90" t="str">
        <f>IFERROR(VLOOKUP(Table16[[#This Row],[Encounter_id]],'wf folder'!$B:$K,8,0),"No")</f>
        <v>No</v>
      </c>
      <c r="J56" s="90" t="str">
        <f>IFERROR(VLOOKUP(Table16[[#This Row],[Encounter_id]],'wf folder'!$B:$K,9,0),"No")</f>
        <v>No</v>
      </c>
      <c r="K56" s="90" t="str">
        <f>IFERROR(VLOOKUP(Table16[[#This Row],[Encounter_id]],'wf folder'!$B:$K,10,0),"No")</f>
        <v>No</v>
      </c>
    </row>
    <row r="57" spans="1:11">
      <c r="A57" t="str">
        <f t="shared" si="0"/>
        <v>1</v>
      </c>
      <c r="B57" s="93" t="s">
        <v>494</v>
      </c>
      <c r="C57" s="90" t="str">
        <f>IFERROR(VLOOKUP(Table16[[#This Row],[Encounter_id]],'wf folder'!$B:$K,2,0),"No")</f>
        <v>No</v>
      </c>
      <c r="D57" s="90" t="str">
        <f>IFERROR(VLOOKUP(Table16[[#This Row],[Encounter_id]],'wf folder'!$B:$K,3,0),"No")</f>
        <v>No</v>
      </c>
      <c r="E57" s="90" t="str">
        <f>IFERROR(VLOOKUP(Table16[[#This Row],[Encounter_id]],'wf folder'!$B:$K,4,0),"No")</f>
        <v>No</v>
      </c>
      <c r="F57" s="90" t="str">
        <f>IFERROR(VLOOKUP(Table16[[#This Row],[Encounter_id]],'wf folder'!$B:$K,5,0),"No")</f>
        <v>No</v>
      </c>
      <c r="G57" s="90" t="str">
        <f>IFERROR(VLOOKUP(Table16[[#This Row],[Encounter_id]],'wf folder'!$B:$K,6,0),"No")</f>
        <v>No</v>
      </c>
      <c r="H57" s="90">
        <f>IFERROR(VLOOKUP(Table16[[#This Row],[Encounter_id]],'wf folder'!$B:$K,7,0),0)</f>
        <v>0</v>
      </c>
      <c r="I57" s="90" t="str">
        <f>IFERROR(VLOOKUP(Table16[[#This Row],[Encounter_id]],'wf folder'!$B:$K,8,0),"No")</f>
        <v>No</v>
      </c>
      <c r="J57" s="90" t="str">
        <f>IFERROR(VLOOKUP(Table16[[#This Row],[Encounter_id]],'wf folder'!$B:$K,9,0),"No")</f>
        <v>No</v>
      </c>
      <c r="K57" s="90" t="str">
        <f>IFERROR(VLOOKUP(Table16[[#This Row],[Encounter_id]],'wf folder'!$B:$K,10,0),"No")</f>
        <v>No</v>
      </c>
    </row>
    <row r="58" spans="1:11">
      <c r="A58" t="str">
        <f t="shared" si="0"/>
        <v>1</v>
      </c>
      <c r="B58" t="s">
        <v>495</v>
      </c>
      <c r="C58" s="90" t="str">
        <f>IFERROR(VLOOKUP(Table16[[#This Row],[Encounter_id]],'wf folder'!$B:$K,2,0),"No")</f>
        <v>No</v>
      </c>
      <c r="D58" s="90" t="str">
        <f>IFERROR(VLOOKUP(Table16[[#This Row],[Encounter_id]],'wf folder'!$B:$K,3,0),"No")</f>
        <v>No</v>
      </c>
      <c r="E58" s="90" t="str">
        <f>IFERROR(VLOOKUP(Table16[[#This Row],[Encounter_id]],'wf folder'!$B:$K,4,0),"No")</f>
        <v>No</v>
      </c>
      <c r="F58" s="90" t="str">
        <f>IFERROR(VLOOKUP(Table16[[#This Row],[Encounter_id]],'wf folder'!$B:$K,5,0),"No")</f>
        <v>No</v>
      </c>
      <c r="G58" s="90" t="str">
        <f>IFERROR(VLOOKUP(Table16[[#This Row],[Encounter_id]],'wf folder'!$B:$K,6,0),"No")</f>
        <v>No</v>
      </c>
      <c r="H58" s="90">
        <f>IFERROR(VLOOKUP(Table16[[#This Row],[Encounter_id]],'wf folder'!$B:$K,7,0),0)</f>
        <v>0</v>
      </c>
      <c r="I58" s="90" t="str">
        <f>IFERROR(VLOOKUP(Table16[[#This Row],[Encounter_id]],'wf folder'!$B:$K,8,0),"No")</f>
        <v>No</v>
      </c>
      <c r="J58" s="90" t="str">
        <f>IFERROR(VLOOKUP(Table16[[#This Row],[Encounter_id]],'wf folder'!$B:$K,9,0),"No")</f>
        <v>No</v>
      </c>
      <c r="K58" s="90" t="str">
        <f>IFERROR(VLOOKUP(Table16[[#This Row],[Encounter_id]],'wf folder'!$B:$K,10,0),"No")</f>
        <v>No</v>
      </c>
    </row>
    <row r="59" spans="1:11">
      <c r="A59" t="str">
        <f t="shared" si="0"/>
        <v>1</v>
      </c>
      <c r="B59" t="s">
        <v>496</v>
      </c>
      <c r="C59" s="90" t="str">
        <f>IFERROR(VLOOKUP(Table16[[#This Row],[Encounter_id]],'wf folder'!$B:$K,2,0),"No")</f>
        <v>No</v>
      </c>
      <c r="D59" s="90" t="str">
        <f>IFERROR(VLOOKUP(Table16[[#This Row],[Encounter_id]],'wf folder'!$B:$K,3,0),"No")</f>
        <v>No</v>
      </c>
      <c r="E59" s="90" t="str">
        <f>IFERROR(VLOOKUP(Table16[[#This Row],[Encounter_id]],'wf folder'!$B:$K,4,0),"No")</f>
        <v>No</v>
      </c>
      <c r="F59" s="90" t="str">
        <f>IFERROR(VLOOKUP(Table16[[#This Row],[Encounter_id]],'wf folder'!$B:$K,5,0),"No")</f>
        <v>No</v>
      </c>
      <c r="G59" s="90" t="str">
        <f>IFERROR(VLOOKUP(Table16[[#This Row],[Encounter_id]],'wf folder'!$B:$K,6,0),"No")</f>
        <v>No</v>
      </c>
      <c r="H59" s="90">
        <f>IFERROR(VLOOKUP(Table16[[#This Row],[Encounter_id]],'wf folder'!$B:$K,7,0),0)</f>
        <v>0</v>
      </c>
      <c r="I59" s="90" t="str">
        <f>IFERROR(VLOOKUP(Table16[[#This Row],[Encounter_id]],'wf folder'!$B:$K,8,0),"No")</f>
        <v>No</v>
      </c>
      <c r="J59" s="90" t="str">
        <f>IFERROR(VLOOKUP(Table16[[#This Row],[Encounter_id]],'wf folder'!$B:$K,9,0),"No")</f>
        <v>No</v>
      </c>
      <c r="K59" s="90" t="str">
        <f>IFERROR(VLOOKUP(Table16[[#This Row],[Encounter_id]],'wf folder'!$B:$K,10,0),"No")</f>
        <v>No</v>
      </c>
    </row>
    <row r="60" spans="1:11">
      <c r="A60" t="str">
        <f t="shared" si="0"/>
        <v>1</v>
      </c>
      <c r="B60" t="s">
        <v>497</v>
      </c>
      <c r="C60" s="90" t="str">
        <f>IFERROR(VLOOKUP(Table16[[#This Row],[Encounter_id]],'wf folder'!$B:$K,2,0),"No")</f>
        <v>No</v>
      </c>
      <c r="D60" s="90" t="str">
        <f>IFERROR(VLOOKUP(Table16[[#This Row],[Encounter_id]],'wf folder'!$B:$K,3,0),"No")</f>
        <v>No</v>
      </c>
      <c r="E60" s="90" t="str">
        <f>IFERROR(VLOOKUP(Table16[[#This Row],[Encounter_id]],'wf folder'!$B:$K,4,0),"No")</f>
        <v>No</v>
      </c>
      <c r="F60" s="90" t="str">
        <f>IFERROR(VLOOKUP(Table16[[#This Row],[Encounter_id]],'wf folder'!$B:$K,5,0),"No")</f>
        <v>No</v>
      </c>
      <c r="G60" s="90" t="str">
        <f>IFERROR(VLOOKUP(Table16[[#This Row],[Encounter_id]],'wf folder'!$B:$K,6,0),"No")</f>
        <v>No</v>
      </c>
      <c r="H60" s="90">
        <f>IFERROR(VLOOKUP(Table16[[#This Row],[Encounter_id]],'wf folder'!$B:$K,7,0),0)</f>
        <v>0</v>
      </c>
      <c r="I60" s="90" t="str">
        <f>IFERROR(VLOOKUP(Table16[[#This Row],[Encounter_id]],'wf folder'!$B:$K,8,0),"No")</f>
        <v>No</v>
      </c>
      <c r="J60" s="90" t="str">
        <f>IFERROR(VLOOKUP(Table16[[#This Row],[Encounter_id]],'wf folder'!$B:$K,9,0),"No")</f>
        <v>No</v>
      </c>
      <c r="K60" s="90" t="str">
        <f>IFERROR(VLOOKUP(Table16[[#This Row],[Encounter_id]],'wf folder'!$B:$K,10,0),"No")</f>
        <v>No</v>
      </c>
    </row>
    <row r="61" spans="1:11">
      <c r="A61" t="str">
        <f t="shared" si="0"/>
        <v>1</v>
      </c>
      <c r="B61" t="s">
        <v>498</v>
      </c>
      <c r="C61" s="90" t="str">
        <f>IFERROR(VLOOKUP(Table16[[#This Row],[Encounter_id]],'wf folder'!$B:$K,2,0),"No")</f>
        <v>No</v>
      </c>
      <c r="D61" s="90" t="str">
        <f>IFERROR(VLOOKUP(Table16[[#This Row],[Encounter_id]],'wf folder'!$B:$K,3,0),"No")</f>
        <v>No</v>
      </c>
      <c r="E61" s="90" t="str">
        <f>IFERROR(VLOOKUP(Table16[[#This Row],[Encounter_id]],'wf folder'!$B:$K,4,0),"No")</f>
        <v>No</v>
      </c>
      <c r="F61" s="90" t="str">
        <f>IFERROR(VLOOKUP(Table16[[#This Row],[Encounter_id]],'wf folder'!$B:$K,5,0),"No")</f>
        <v>No</v>
      </c>
      <c r="G61" s="90" t="str">
        <f>IFERROR(VLOOKUP(Table16[[#This Row],[Encounter_id]],'wf folder'!$B:$K,6,0),"No")</f>
        <v>No</v>
      </c>
      <c r="H61" s="90">
        <f>IFERROR(VLOOKUP(Table16[[#This Row],[Encounter_id]],'wf folder'!$B:$K,7,0),0)</f>
        <v>0</v>
      </c>
      <c r="I61" s="90" t="str">
        <f>IFERROR(VLOOKUP(Table16[[#This Row],[Encounter_id]],'wf folder'!$B:$K,8,0),"No")</f>
        <v>No</v>
      </c>
      <c r="J61" s="90" t="str">
        <f>IFERROR(VLOOKUP(Table16[[#This Row],[Encounter_id]],'wf folder'!$B:$K,9,0),"No")</f>
        <v>No</v>
      </c>
      <c r="K61" s="90" t="str">
        <f>IFERROR(VLOOKUP(Table16[[#This Row],[Encounter_id]],'wf folder'!$B:$K,10,0),"No")</f>
        <v>No</v>
      </c>
    </row>
    <row r="62" spans="1:11">
      <c r="A62" t="str">
        <f t="shared" si="0"/>
        <v>2</v>
      </c>
      <c r="B62" t="s">
        <v>499</v>
      </c>
      <c r="C62" s="90" t="str">
        <f>IFERROR(VLOOKUP(Table16[[#This Row],[Encounter_id]],'wf folder'!$B:$K,2,0),"No")</f>
        <v>No</v>
      </c>
      <c r="D62" s="90" t="str">
        <f>IFERROR(VLOOKUP(Table16[[#This Row],[Encounter_id]],'wf folder'!$B:$K,3,0),"No")</f>
        <v>No</v>
      </c>
      <c r="E62" s="90" t="str">
        <f>IFERROR(VLOOKUP(Table16[[#This Row],[Encounter_id]],'wf folder'!$B:$K,4,0),"No")</f>
        <v>No</v>
      </c>
      <c r="F62" s="90" t="str">
        <f>IFERROR(VLOOKUP(Table16[[#This Row],[Encounter_id]],'wf folder'!$B:$K,5,0),"No")</f>
        <v>No</v>
      </c>
      <c r="G62" s="90" t="str">
        <f>IFERROR(VLOOKUP(Table16[[#This Row],[Encounter_id]],'wf folder'!$B:$K,6,0),"No")</f>
        <v>No</v>
      </c>
      <c r="H62" s="90">
        <f>IFERROR(VLOOKUP(Table16[[#This Row],[Encounter_id]],'wf folder'!$B:$K,7,0),0)</f>
        <v>0</v>
      </c>
      <c r="I62" s="90" t="str">
        <f>IFERROR(VLOOKUP(Table16[[#This Row],[Encounter_id]],'wf folder'!$B:$K,8,0),"No")</f>
        <v>No</v>
      </c>
      <c r="J62" s="90" t="str">
        <f>IFERROR(VLOOKUP(Table16[[#This Row],[Encounter_id]],'wf folder'!$B:$K,9,0),"No")</f>
        <v>No</v>
      </c>
      <c r="K62" s="90" t="str">
        <f>IFERROR(VLOOKUP(Table16[[#This Row],[Encounter_id]],'wf folder'!$B:$K,10,0),"No")</f>
        <v>No</v>
      </c>
    </row>
    <row r="63" spans="1:11">
      <c r="A63" t="str">
        <f t="shared" si="0"/>
        <v>2</v>
      </c>
      <c r="B63" t="s">
        <v>500</v>
      </c>
      <c r="C63" s="90" t="str">
        <f>IFERROR(VLOOKUP(Table16[[#This Row],[Encounter_id]],'wf folder'!$B:$K,2,0),"No")</f>
        <v>No</v>
      </c>
      <c r="D63" s="90" t="str">
        <f>IFERROR(VLOOKUP(Table16[[#This Row],[Encounter_id]],'wf folder'!$B:$K,3,0),"No")</f>
        <v>No</v>
      </c>
      <c r="E63" s="90" t="str">
        <f>IFERROR(VLOOKUP(Table16[[#This Row],[Encounter_id]],'wf folder'!$B:$K,4,0),"No")</f>
        <v>No</v>
      </c>
      <c r="F63" s="90" t="str">
        <f>IFERROR(VLOOKUP(Table16[[#This Row],[Encounter_id]],'wf folder'!$B:$K,5,0),"No")</f>
        <v>No</v>
      </c>
      <c r="G63" s="90" t="str">
        <f>IFERROR(VLOOKUP(Table16[[#This Row],[Encounter_id]],'wf folder'!$B:$K,6,0),"No")</f>
        <v>No</v>
      </c>
      <c r="H63" s="90">
        <f>IFERROR(VLOOKUP(Table16[[#This Row],[Encounter_id]],'wf folder'!$B:$K,7,0),0)</f>
        <v>0</v>
      </c>
      <c r="I63" s="90" t="str">
        <f>IFERROR(VLOOKUP(Table16[[#This Row],[Encounter_id]],'wf folder'!$B:$K,8,0),"No")</f>
        <v>No</v>
      </c>
      <c r="J63" s="90" t="str">
        <f>IFERROR(VLOOKUP(Table16[[#This Row],[Encounter_id]],'wf folder'!$B:$K,9,0),"No")</f>
        <v>No</v>
      </c>
      <c r="K63" s="90" t="str">
        <f>IFERROR(VLOOKUP(Table16[[#This Row],[Encounter_id]],'wf folder'!$B:$K,10,0),"No")</f>
        <v>No</v>
      </c>
    </row>
    <row r="64" spans="1:11">
      <c r="A64" t="str">
        <f t="shared" si="0"/>
        <v>2</v>
      </c>
      <c r="B64" t="s">
        <v>442</v>
      </c>
      <c r="C64" s="90" t="str">
        <f>IFERROR(VLOOKUP(Table16[[#This Row],[Encounter_id]],'wf folder'!$B:$K,2,0),"No")</f>
        <v>No</v>
      </c>
      <c r="D64" s="90" t="str">
        <f>IFERROR(VLOOKUP(Table16[[#This Row],[Encounter_id]],'wf folder'!$B:$K,3,0),"No")</f>
        <v>Yes</v>
      </c>
      <c r="E64" s="90" t="str">
        <f>IFERROR(VLOOKUP(Table16[[#This Row],[Encounter_id]],'wf folder'!$B:$K,4,0),"No")</f>
        <v>No</v>
      </c>
      <c r="F64" s="90" t="str">
        <f>IFERROR(VLOOKUP(Table16[[#This Row],[Encounter_id]],'wf folder'!$B:$K,5,0),"No")</f>
        <v>Yes</v>
      </c>
      <c r="G64" s="90" t="str">
        <f>IFERROR(VLOOKUP(Table16[[#This Row],[Encounter_id]],'wf folder'!$B:$K,6,0),"No")</f>
        <v>Yes</v>
      </c>
      <c r="H64" s="90">
        <f>IFERROR(VLOOKUP(Table16[[#This Row],[Encounter_id]],'wf folder'!$B:$K,7,0),0)</f>
        <v>3</v>
      </c>
      <c r="I64" s="90" t="str">
        <f>IFERROR(VLOOKUP(Table16[[#This Row],[Encounter_id]],'wf folder'!$B:$K,8,0),"No")</f>
        <v>No</v>
      </c>
      <c r="J64" s="90" t="str">
        <f>IFERROR(VLOOKUP(Table16[[#This Row],[Encounter_id]],'wf folder'!$B:$K,9,0),"No")</f>
        <v>No</v>
      </c>
      <c r="K64" s="90" t="str">
        <f>IFERROR(VLOOKUP(Table16[[#This Row],[Encounter_id]],'wf folder'!$B:$K,10,0),"No")</f>
        <v>Yes</v>
      </c>
    </row>
    <row r="65" spans="1:11">
      <c r="A65" t="str">
        <f t="shared" si="0"/>
        <v>2</v>
      </c>
      <c r="B65" t="s">
        <v>441</v>
      </c>
      <c r="C65" s="90" t="str">
        <f>IFERROR(VLOOKUP(Table16[[#This Row],[Encounter_id]],'wf folder'!$B:$K,2,0),"No")</f>
        <v>Yes</v>
      </c>
      <c r="D65" s="90" t="str">
        <f>IFERROR(VLOOKUP(Table16[[#This Row],[Encounter_id]],'wf folder'!$B:$K,3,0),"No")</f>
        <v>No</v>
      </c>
      <c r="E65" s="90" t="str">
        <f>IFERROR(VLOOKUP(Table16[[#This Row],[Encounter_id]],'wf folder'!$B:$K,4,0),"No")</f>
        <v>No</v>
      </c>
      <c r="F65" s="90" t="str">
        <f>IFERROR(VLOOKUP(Table16[[#This Row],[Encounter_id]],'wf folder'!$B:$K,5,0),"No")</f>
        <v>No</v>
      </c>
      <c r="G65" s="90" t="str">
        <f>IFERROR(VLOOKUP(Table16[[#This Row],[Encounter_id]],'wf folder'!$B:$K,6,0),"No")</f>
        <v>No</v>
      </c>
      <c r="H65" s="90">
        <f>IFERROR(VLOOKUP(Table16[[#This Row],[Encounter_id]],'wf folder'!$B:$K,7,0),0)</f>
        <v>1</v>
      </c>
      <c r="I65" s="90" t="str">
        <f>IFERROR(VLOOKUP(Table16[[#This Row],[Encounter_id]],'wf folder'!$B:$K,8,0),"No")</f>
        <v>No</v>
      </c>
      <c r="J65" s="90" t="str">
        <f>IFERROR(VLOOKUP(Table16[[#This Row],[Encounter_id]],'wf folder'!$B:$K,9,0),"No")</f>
        <v>No</v>
      </c>
      <c r="K65" s="90" t="str">
        <f>IFERROR(VLOOKUP(Table16[[#This Row],[Encounter_id]],'wf folder'!$B:$K,10,0),"No")</f>
        <v>No</v>
      </c>
    </row>
    <row r="66" spans="1:11">
      <c r="A66" t="str">
        <f t="shared" si="0"/>
        <v>2</v>
      </c>
      <c r="B66" t="s">
        <v>501</v>
      </c>
      <c r="C66" s="90" t="str">
        <f>IFERROR(VLOOKUP(Table16[[#This Row],[Encounter_id]],'wf folder'!$B:$K,2,0),"No")</f>
        <v>No</v>
      </c>
      <c r="D66" s="90" t="str">
        <f>IFERROR(VLOOKUP(Table16[[#This Row],[Encounter_id]],'wf folder'!$B:$K,3,0),"No")</f>
        <v>No</v>
      </c>
      <c r="E66" s="90" t="str">
        <f>IFERROR(VLOOKUP(Table16[[#This Row],[Encounter_id]],'wf folder'!$B:$K,4,0),"No")</f>
        <v>No</v>
      </c>
      <c r="F66" s="90" t="str">
        <f>IFERROR(VLOOKUP(Table16[[#This Row],[Encounter_id]],'wf folder'!$B:$K,5,0),"No")</f>
        <v>No</v>
      </c>
      <c r="G66" s="90" t="str">
        <f>IFERROR(VLOOKUP(Table16[[#This Row],[Encounter_id]],'wf folder'!$B:$K,6,0),"No")</f>
        <v>No</v>
      </c>
      <c r="H66" s="90">
        <f>IFERROR(VLOOKUP(Table16[[#This Row],[Encounter_id]],'wf folder'!$B:$K,7,0),0)</f>
        <v>0</v>
      </c>
      <c r="I66" s="90" t="str">
        <f>IFERROR(VLOOKUP(Table16[[#This Row],[Encounter_id]],'wf folder'!$B:$K,8,0),"No")</f>
        <v>No</v>
      </c>
      <c r="J66" s="90" t="str">
        <f>IFERROR(VLOOKUP(Table16[[#This Row],[Encounter_id]],'wf folder'!$B:$K,9,0),"No")</f>
        <v>No</v>
      </c>
      <c r="K66" s="90" t="str">
        <f>IFERROR(VLOOKUP(Table16[[#This Row],[Encounter_id]],'wf folder'!$B:$K,10,0),"No")</f>
        <v>No</v>
      </c>
    </row>
    <row r="67" spans="1:11">
      <c r="A67" t="str">
        <f t="shared" ref="A67:A130" si="1">LEFT(B67,1)</f>
        <v>2</v>
      </c>
      <c r="B67" t="s">
        <v>502</v>
      </c>
      <c r="C67" s="90" t="str">
        <f>IFERROR(VLOOKUP(Table16[[#This Row],[Encounter_id]],'wf folder'!$B:$K,2,0),"No")</f>
        <v>No</v>
      </c>
      <c r="D67" s="90" t="str">
        <f>IFERROR(VLOOKUP(Table16[[#This Row],[Encounter_id]],'wf folder'!$B:$K,3,0),"No")</f>
        <v>No</v>
      </c>
      <c r="E67" s="90" t="str">
        <f>IFERROR(VLOOKUP(Table16[[#This Row],[Encounter_id]],'wf folder'!$B:$K,4,0),"No")</f>
        <v>No</v>
      </c>
      <c r="F67" s="90" t="str">
        <f>IFERROR(VLOOKUP(Table16[[#This Row],[Encounter_id]],'wf folder'!$B:$K,5,0),"No")</f>
        <v>No</v>
      </c>
      <c r="G67" s="90" t="str">
        <f>IFERROR(VLOOKUP(Table16[[#This Row],[Encounter_id]],'wf folder'!$B:$K,6,0),"No")</f>
        <v>No</v>
      </c>
      <c r="H67" s="90">
        <f>IFERROR(VLOOKUP(Table16[[#This Row],[Encounter_id]],'wf folder'!$B:$K,7,0),0)</f>
        <v>0</v>
      </c>
      <c r="I67" s="90" t="str">
        <f>IFERROR(VLOOKUP(Table16[[#This Row],[Encounter_id]],'wf folder'!$B:$K,8,0),"No")</f>
        <v>No</v>
      </c>
      <c r="J67" s="90" t="str">
        <f>IFERROR(VLOOKUP(Table16[[#This Row],[Encounter_id]],'wf folder'!$B:$K,9,0),"No")</f>
        <v>No</v>
      </c>
      <c r="K67" s="90" t="str">
        <f>IFERROR(VLOOKUP(Table16[[#This Row],[Encounter_id]],'wf folder'!$B:$K,10,0),"No")</f>
        <v>No</v>
      </c>
    </row>
    <row r="68" spans="1:11">
      <c r="A68" t="str">
        <f t="shared" si="1"/>
        <v>2</v>
      </c>
      <c r="B68" t="s">
        <v>503</v>
      </c>
      <c r="C68" s="90" t="str">
        <f>IFERROR(VLOOKUP(Table16[[#This Row],[Encounter_id]],'wf folder'!$B:$K,2,0),"No")</f>
        <v>No</v>
      </c>
      <c r="D68" s="90" t="str">
        <f>IFERROR(VLOOKUP(Table16[[#This Row],[Encounter_id]],'wf folder'!$B:$K,3,0),"No")</f>
        <v>No</v>
      </c>
      <c r="E68" s="90" t="str">
        <f>IFERROR(VLOOKUP(Table16[[#This Row],[Encounter_id]],'wf folder'!$B:$K,4,0),"No")</f>
        <v>No</v>
      </c>
      <c r="F68" s="90" t="str">
        <f>IFERROR(VLOOKUP(Table16[[#This Row],[Encounter_id]],'wf folder'!$B:$K,5,0),"No")</f>
        <v>No</v>
      </c>
      <c r="G68" s="90" t="str">
        <f>IFERROR(VLOOKUP(Table16[[#This Row],[Encounter_id]],'wf folder'!$B:$K,6,0),"No")</f>
        <v>No</v>
      </c>
      <c r="H68" s="90">
        <f>IFERROR(VLOOKUP(Table16[[#This Row],[Encounter_id]],'wf folder'!$B:$K,7,0),0)</f>
        <v>0</v>
      </c>
      <c r="I68" s="90" t="str">
        <f>IFERROR(VLOOKUP(Table16[[#This Row],[Encounter_id]],'wf folder'!$B:$K,8,0),"No")</f>
        <v>No</v>
      </c>
      <c r="J68" s="90" t="str">
        <f>IFERROR(VLOOKUP(Table16[[#This Row],[Encounter_id]],'wf folder'!$B:$K,9,0),"No")</f>
        <v>No</v>
      </c>
      <c r="K68" s="90" t="str">
        <f>IFERROR(VLOOKUP(Table16[[#This Row],[Encounter_id]],'wf folder'!$B:$K,10,0),"No")</f>
        <v>No</v>
      </c>
    </row>
    <row r="69" spans="1:11">
      <c r="A69" t="str">
        <f t="shared" si="1"/>
        <v>2</v>
      </c>
      <c r="B69" t="s">
        <v>504</v>
      </c>
      <c r="C69" s="90" t="str">
        <f>IFERROR(VLOOKUP(Table16[[#This Row],[Encounter_id]],'wf folder'!$B:$K,2,0),"No")</f>
        <v>No</v>
      </c>
      <c r="D69" s="90" t="str">
        <f>IFERROR(VLOOKUP(Table16[[#This Row],[Encounter_id]],'wf folder'!$B:$K,3,0),"No")</f>
        <v>No</v>
      </c>
      <c r="E69" s="90" t="str">
        <f>IFERROR(VLOOKUP(Table16[[#This Row],[Encounter_id]],'wf folder'!$B:$K,4,0),"No")</f>
        <v>No</v>
      </c>
      <c r="F69" s="90" t="str">
        <f>IFERROR(VLOOKUP(Table16[[#This Row],[Encounter_id]],'wf folder'!$B:$K,5,0),"No")</f>
        <v>No</v>
      </c>
      <c r="G69" s="90" t="str">
        <f>IFERROR(VLOOKUP(Table16[[#This Row],[Encounter_id]],'wf folder'!$B:$K,6,0),"No")</f>
        <v>No</v>
      </c>
      <c r="H69" s="90">
        <f>IFERROR(VLOOKUP(Table16[[#This Row],[Encounter_id]],'wf folder'!$B:$K,7,0),0)</f>
        <v>0</v>
      </c>
      <c r="I69" s="90" t="str">
        <f>IFERROR(VLOOKUP(Table16[[#This Row],[Encounter_id]],'wf folder'!$B:$K,8,0),"No")</f>
        <v>No</v>
      </c>
      <c r="J69" s="90" t="str">
        <f>IFERROR(VLOOKUP(Table16[[#This Row],[Encounter_id]],'wf folder'!$B:$K,9,0),"No")</f>
        <v>No</v>
      </c>
      <c r="K69" s="90" t="str">
        <f>IFERROR(VLOOKUP(Table16[[#This Row],[Encounter_id]],'wf folder'!$B:$K,10,0),"No")</f>
        <v>No</v>
      </c>
    </row>
    <row r="70" spans="1:11">
      <c r="A70" t="str">
        <f t="shared" si="1"/>
        <v>2</v>
      </c>
      <c r="B70" t="s">
        <v>439</v>
      </c>
      <c r="C70" s="90" t="str">
        <f>IFERROR(VLOOKUP(Table16[[#This Row],[Encounter_id]],'wf folder'!$B:$K,2,0),"No")</f>
        <v>No</v>
      </c>
      <c r="D70" s="90" t="str">
        <f>IFERROR(VLOOKUP(Table16[[#This Row],[Encounter_id]],'wf folder'!$B:$K,3,0),"No")</f>
        <v>Yes</v>
      </c>
      <c r="E70" s="90" t="str">
        <f>IFERROR(VLOOKUP(Table16[[#This Row],[Encounter_id]],'wf folder'!$B:$K,4,0),"No")</f>
        <v>No</v>
      </c>
      <c r="F70" s="90" t="str">
        <f>IFERROR(VLOOKUP(Table16[[#This Row],[Encounter_id]],'wf folder'!$B:$K,5,0),"No")</f>
        <v>No</v>
      </c>
      <c r="G70" s="90" t="str">
        <f>IFERROR(VLOOKUP(Table16[[#This Row],[Encounter_id]],'wf folder'!$B:$K,6,0),"No")</f>
        <v>No</v>
      </c>
      <c r="H70" s="90">
        <f>IFERROR(VLOOKUP(Table16[[#This Row],[Encounter_id]],'wf folder'!$B:$K,7,0),0)</f>
        <v>1</v>
      </c>
      <c r="I70" s="90" t="str">
        <f>IFERROR(VLOOKUP(Table16[[#This Row],[Encounter_id]],'wf folder'!$B:$K,8,0),"No")</f>
        <v>No</v>
      </c>
      <c r="J70" s="90" t="str">
        <f>IFERROR(VLOOKUP(Table16[[#This Row],[Encounter_id]],'wf folder'!$B:$K,9,0),"No")</f>
        <v>No</v>
      </c>
      <c r="K70" s="90" t="str">
        <f>IFERROR(VLOOKUP(Table16[[#This Row],[Encounter_id]],'wf folder'!$B:$K,10,0),"No")</f>
        <v>No</v>
      </c>
    </row>
    <row r="71" spans="1:11">
      <c r="A71" t="str">
        <f t="shared" si="1"/>
        <v>2</v>
      </c>
      <c r="B71" s="93" t="s">
        <v>443</v>
      </c>
      <c r="C71" s="90" t="str">
        <f>IFERROR(VLOOKUP(Table16[[#This Row],[Encounter_id]],'wf folder'!$B:$K,2,0),"No")</f>
        <v>No</v>
      </c>
      <c r="D71" s="90" t="str">
        <f>IFERROR(VLOOKUP(Table16[[#This Row],[Encounter_id]],'wf folder'!$B:$K,3,0),"No")</f>
        <v>No</v>
      </c>
      <c r="E71" s="90" t="str">
        <f>IFERROR(VLOOKUP(Table16[[#This Row],[Encounter_id]],'wf folder'!$B:$K,4,0),"No")</f>
        <v>No</v>
      </c>
      <c r="F71" s="90" t="str">
        <f>IFERROR(VLOOKUP(Table16[[#This Row],[Encounter_id]],'wf folder'!$B:$K,5,0),"No")</f>
        <v>No</v>
      </c>
      <c r="G71" s="90" t="str">
        <f>IFERROR(VLOOKUP(Table16[[#This Row],[Encounter_id]],'wf folder'!$B:$K,6,0),"No")</f>
        <v>Yes</v>
      </c>
      <c r="H71" s="90">
        <f>IFERROR(VLOOKUP(Table16[[#This Row],[Encounter_id]],'wf folder'!$B:$K,7,0),0)</f>
        <v>1</v>
      </c>
      <c r="I71" s="90" t="str">
        <f>IFERROR(VLOOKUP(Table16[[#This Row],[Encounter_id]],'wf folder'!$B:$K,8,0),"No")</f>
        <v>No</v>
      </c>
      <c r="J71" s="90" t="str">
        <f>IFERROR(VLOOKUP(Table16[[#This Row],[Encounter_id]],'wf folder'!$B:$K,9,0),"No")</f>
        <v>No</v>
      </c>
      <c r="K71" s="90" t="str">
        <f>IFERROR(VLOOKUP(Table16[[#This Row],[Encounter_id]],'wf folder'!$B:$K,10,0),"No")</f>
        <v>Yes</v>
      </c>
    </row>
    <row r="72" spans="1:11">
      <c r="A72" t="str">
        <f t="shared" si="1"/>
        <v>2</v>
      </c>
      <c r="B72" t="s">
        <v>505</v>
      </c>
      <c r="C72" s="90" t="str">
        <f>IFERROR(VLOOKUP(Table16[[#This Row],[Encounter_id]],'wf folder'!$B:$K,2,0),"No")</f>
        <v>No</v>
      </c>
      <c r="D72" s="90" t="str">
        <f>IFERROR(VLOOKUP(Table16[[#This Row],[Encounter_id]],'wf folder'!$B:$K,3,0),"No")</f>
        <v>No</v>
      </c>
      <c r="E72" s="90" t="str">
        <f>IFERROR(VLOOKUP(Table16[[#This Row],[Encounter_id]],'wf folder'!$B:$K,4,0),"No")</f>
        <v>No</v>
      </c>
      <c r="F72" s="90" t="str">
        <f>IFERROR(VLOOKUP(Table16[[#This Row],[Encounter_id]],'wf folder'!$B:$K,5,0),"No")</f>
        <v>No</v>
      </c>
      <c r="G72" s="90" t="str">
        <f>IFERROR(VLOOKUP(Table16[[#This Row],[Encounter_id]],'wf folder'!$B:$K,6,0),"No")</f>
        <v>No</v>
      </c>
      <c r="H72" s="90">
        <f>IFERROR(VLOOKUP(Table16[[#This Row],[Encounter_id]],'wf folder'!$B:$K,7,0),0)</f>
        <v>0</v>
      </c>
      <c r="I72" s="90" t="str">
        <f>IFERROR(VLOOKUP(Table16[[#This Row],[Encounter_id]],'wf folder'!$B:$K,8,0),"No")</f>
        <v>No</v>
      </c>
      <c r="J72" s="90" t="str">
        <f>IFERROR(VLOOKUP(Table16[[#This Row],[Encounter_id]],'wf folder'!$B:$K,9,0),"No")</f>
        <v>No</v>
      </c>
      <c r="K72" s="90" t="str">
        <f>IFERROR(VLOOKUP(Table16[[#This Row],[Encounter_id]],'wf folder'!$B:$K,10,0),"No")</f>
        <v>No</v>
      </c>
    </row>
    <row r="73" spans="1:11">
      <c r="A73" t="str">
        <f t="shared" si="1"/>
        <v>2</v>
      </c>
      <c r="B73" t="s">
        <v>506</v>
      </c>
      <c r="C73" s="90" t="str">
        <f>IFERROR(VLOOKUP(Table16[[#This Row],[Encounter_id]],'wf folder'!$B:$K,2,0),"No")</f>
        <v>No</v>
      </c>
      <c r="D73" s="90" t="str">
        <f>IFERROR(VLOOKUP(Table16[[#This Row],[Encounter_id]],'wf folder'!$B:$K,3,0),"No")</f>
        <v>No</v>
      </c>
      <c r="E73" s="90" t="str">
        <f>IFERROR(VLOOKUP(Table16[[#This Row],[Encounter_id]],'wf folder'!$B:$K,4,0),"No")</f>
        <v>No</v>
      </c>
      <c r="F73" s="90" t="str">
        <f>IFERROR(VLOOKUP(Table16[[#This Row],[Encounter_id]],'wf folder'!$B:$K,5,0),"No")</f>
        <v>No</v>
      </c>
      <c r="G73" s="90" t="str">
        <f>IFERROR(VLOOKUP(Table16[[#This Row],[Encounter_id]],'wf folder'!$B:$K,6,0),"No")</f>
        <v>No</v>
      </c>
      <c r="H73" s="90">
        <f>IFERROR(VLOOKUP(Table16[[#This Row],[Encounter_id]],'wf folder'!$B:$K,7,0),0)</f>
        <v>0</v>
      </c>
      <c r="I73" s="90" t="str">
        <f>IFERROR(VLOOKUP(Table16[[#This Row],[Encounter_id]],'wf folder'!$B:$K,8,0),"No")</f>
        <v>No</v>
      </c>
      <c r="J73" s="90" t="str">
        <f>IFERROR(VLOOKUP(Table16[[#This Row],[Encounter_id]],'wf folder'!$B:$K,9,0),"No")</f>
        <v>No</v>
      </c>
      <c r="K73" s="90" t="str">
        <f>IFERROR(VLOOKUP(Table16[[#This Row],[Encounter_id]],'wf folder'!$B:$K,10,0),"No")</f>
        <v>No</v>
      </c>
    </row>
    <row r="74" spans="1:11">
      <c r="A74" t="str">
        <f t="shared" si="1"/>
        <v>2</v>
      </c>
      <c r="B74" t="s">
        <v>507</v>
      </c>
      <c r="C74" s="90" t="str">
        <f>IFERROR(VLOOKUP(Table16[[#This Row],[Encounter_id]],'wf folder'!$B:$K,2,0),"No")</f>
        <v>No</v>
      </c>
      <c r="D74" s="90" t="str">
        <f>IFERROR(VLOOKUP(Table16[[#This Row],[Encounter_id]],'wf folder'!$B:$K,3,0),"No")</f>
        <v>No</v>
      </c>
      <c r="E74" s="90" t="str">
        <f>IFERROR(VLOOKUP(Table16[[#This Row],[Encounter_id]],'wf folder'!$B:$K,4,0),"No")</f>
        <v>No</v>
      </c>
      <c r="F74" s="90" t="str">
        <f>IFERROR(VLOOKUP(Table16[[#This Row],[Encounter_id]],'wf folder'!$B:$K,5,0),"No")</f>
        <v>No</v>
      </c>
      <c r="G74" s="90" t="str">
        <f>IFERROR(VLOOKUP(Table16[[#This Row],[Encounter_id]],'wf folder'!$B:$K,6,0),"No")</f>
        <v>No</v>
      </c>
      <c r="H74" s="90">
        <f>IFERROR(VLOOKUP(Table16[[#This Row],[Encounter_id]],'wf folder'!$B:$K,7,0),0)</f>
        <v>0</v>
      </c>
      <c r="I74" s="90" t="str">
        <f>IFERROR(VLOOKUP(Table16[[#This Row],[Encounter_id]],'wf folder'!$B:$K,8,0),"No")</f>
        <v>No</v>
      </c>
      <c r="J74" s="90" t="str">
        <f>IFERROR(VLOOKUP(Table16[[#This Row],[Encounter_id]],'wf folder'!$B:$K,9,0),"No")</f>
        <v>No</v>
      </c>
      <c r="K74" s="90" t="str">
        <f>IFERROR(VLOOKUP(Table16[[#This Row],[Encounter_id]],'wf folder'!$B:$K,10,0),"No")</f>
        <v>No</v>
      </c>
    </row>
    <row r="75" spans="1:11">
      <c r="A75" t="str">
        <f t="shared" si="1"/>
        <v>2</v>
      </c>
      <c r="B75" t="s">
        <v>736</v>
      </c>
      <c r="C75" s="90" t="str">
        <f>IFERROR(VLOOKUP(Table16[[#This Row],[Encounter_id]],'wf folder'!$B:$K,2,0),"No")</f>
        <v>No</v>
      </c>
      <c r="D75" s="90" t="str">
        <f>IFERROR(VLOOKUP(Table16[[#This Row],[Encounter_id]],'wf folder'!$B:$K,3,0),"No")</f>
        <v>No</v>
      </c>
      <c r="E75" s="90" t="str">
        <f>IFERROR(VLOOKUP(Table16[[#This Row],[Encounter_id]],'wf folder'!$B:$K,4,0),"No")</f>
        <v>No</v>
      </c>
      <c r="F75" s="90" t="str">
        <f>IFERROR(VLOOKUP(Table16[[#This Row],[Encounter_id]],'wf folder'!$B:$K,5,0),"No")</f>
        <v>No</v>
      </c>
      <c r="G75" s="90" t="str">
        <f>IFERROR(VLOOKUP(Table16[[#This Row],[Encounter_id]],'wf folder'!$B:$K,6,0),"No")</f>
        <v>No</v>
      </c>
      <c r="H75" s="90">
        <f>IFERROR(VLOOKUP(Table16[[#This Row],[Encounter_id]],'wf folder'!$B:$K,7,0),0)</f>
        <v>0</v>
      </c>
      <c r="I75" s="90" t="str">
        <f>IFERROR(VLOOKUP(Table16[[#This Row],[Encounter_id]],'wf folder'!$B:$K,8,0),"No")</f>
        <v>No</v>
      </c>
      <c r="J75" s="90" t="str">
        <f>IFERROR(VLOOKUP(Table16[[#This Row],[Encounter_id]],'wf folder'!$B:$K,9,0),"No")</f>
        <v>No</v>
      </c>
      <c r="K75" s="90" t="str">
        <f>IFERROR(VLOOKUP(Table16[[#This Row],[Encounter_id]],'wf folder'!$B:$K,10,0),"No")</f>
        <v>No</v>
      </c>
    </row>
    <row r="76" spans="1:11">
      <c r="A76" t="str">
        <f t="shared" si="1"/>
        <v>2</v>
      </c>
      <c r="B76" t="s">
        <v>509</v>
      </c>
      <c r="C76" s="90" t="str">
        <f>IFERROR(VLOOKUP(Table16[[#This Row],[Encounter_id]],'wf folder'!$B:$K,2,0),"No")</f>
        <v>No</v>
      </c>
      <c r="D76" s="90" t="str">
        <f>IFERROR(VLOOKUP(Table16[[#This Row],[Encounter_id]],'wf folder'!$B:$K,3,0),"No")</f>
        <v>No</v>
      </c>
      <c r="E76" s="90" t="str">
        <f>IFERROR(VLOOKUP(Table16[[#This Row],[Encounter_id]],'wf folder'!$B:$K,4,0),"No")</f>
        <v>No</v>
      </c>
      <c r="F76" s="90" t="str">
        <f>IFERROR(VLOOKUP(Table16[[#This Row],[Encounter_id]],'wf folder'!$B:$K,5,0),"No")</f>
        <v>No</v>
      </c>
      <c r="G76" s="90" t="str">
        <f>IFERROR(VLOOKUP(Table16[[#This Row],[Encounter_id]],'wf folder'!$B:$K,6,0),"No")</f>
        <v>No</v>
      </c>
      <c r="H76" s="90">
        <f>IFERROR(VLOOKUP(Table16[[#This Row],[Encounter_id]],'wf folder'!$B:$K,7,0),0)</f>
        <v>0</v>
      </c>
      <c r="I76" s="90" t="str">
        <f>IFERROR(VLOOKUP(Table16[[#This Row],[Encounter_id]],'wf folder'!$B:$K,8,0),"No")</f>
        <v>No</v>
      </c>
      <c r="J76" s="90" t="str">
        <f>IFERROR(VLOOKUP(Table16[[#This Row],[Encounter_id]],'wf folder'!$B:$K,9,0),"No")</f>
        <v>No</v>
      </c>
      <c r="K76" s="90" t="str">
        <f>IFERROR(VLOOKUP(Table16[[#This Row],[Encounter_id]],'wf folder'!$B:$K,10,0),"No")</f>
        <v>No</v>
      </c>
    </row>
    <row r="77" spans="1:11">
      <c r="A77" t="str">
        <f t="shared" si="1"/>
        <v>2</v>
      </c>
      <c r="B77" t="s">
        <v>510</v>
      </c>
      <c r="C77" s="90" t="str">
        <f>IFERROR(VLOOKUP(Table16[[#This Row],[Encounter_id]],'wf folder'!$B:$K,2,0),"No")</f>
        <v>No</v>
      </c>
      <c r="D77" s="90" t="str">
        <f>IFERROR(VLOOKUP(Table16[[#This Row],[Encounter_id]],'wf folder'!$B:$K,3,0),"No")</f>
        <v>No</v>
      </c>
      <c r="E77" s="90" t="str">
        <f>IFERROR(VLOOKUP(Table16[[#This Row],[Encounter_id]],'wf folder'!$B:$K,4,0),"No")</f>
        <v>No</v>
      </c>
      <c r="F77" s="90" t="str">
        <f>IFERROR(VLOOKUP(Table16[[#This Row],[Encounter_id]],'wf folder'!$B:$K,5,0),"No")</f>
        <v>No</v>
      </c>
      <c r="G77" s="90" t="str">
        <f>IFERROR(VLOOKUP(Table16[[#This Row],[Encounter_id]],'wf folder'!$B:$K,6,0),"No")</f>
        <v>No</v>
      </c>
      <c r="H77" s="90">
        <f>IFERROR(VLOOKUP(Table16[[#This Row],[Encounter_id]],'wf folder'!$B:$K,7,0),0)</f>
        <v>0</v>
      </c>
      <c r="I77" s="90" t="str">
        <f>IFERROR(VLOOKUP(Table16[[#This Row],[Encounter_id]],'wf folder'!$B:$K,8,0),"No")</f>
        <v>No</v>
      </c>
      <c r="J77" s="90" t="str">
        <f>IFERROR(VLOOKUP(Table16[[#This Row],[Encounter_id]],'wf folder'!$B:$K,9,0),"No")</f>
        <v>No</v>
      </c>
      <c r="K77" s="90" t="str">
        <f>IFERROR(VLOOKUP(Table16[[#This Row],[Encounter_id]],'wf folder'!$B:$K,10,0),"No")</f>
        <v>No</v>
      </c>
    </row>
    <row r="78" spans="1:11">
      <c r="A78" t="str">
        <f t="shared" si="1"/>
        <v>2</v>
      </c>
      <c r="B78" t="s">
        <v>511</v>
      </c>
      <c r="C78" s="90" t="str">
        <f>IFERROR(VLOOKUP(Table16[[#This Row],[Encounter_id]],'wf folder'!$B:$K,2,0),"No")</f>
        <v>No</v>
      </c>
      <c r="D78" s="90" t="str">
        <f>IFERROR(VLOOKUP(Table16[[#This Row],[Encounter_id]],'wf folder'!$B:$K,3,0),"No")</f>
        <v>No</v>
      </c>
      <c r="E78" s="90" t="str">
        <f>IFERROR(VLOOKUP(Table16[[#This Row],[Encounter_id]],'wf folder'!$B:$K,4,0),"No")</f>
        <v>No</v>
      </c>
      <c r="F78" s="90" t="str">
        <f>IFERROR(VLOOKUP(Table16[[#This Row],[Encounter_id]],'wf folder'!$B:$K,5,0),"No")</f>
        <v>No</v>
      </c>
      <c r="G78" s="90" t="str">
        <f>IFERROR(VLOOKUP(Table16[[#This Row],[Encounter_id]],'wf folder'!$B:$K,6,0),"No")</f>
        <v>No</v>
      </c>
      <c r="H78" s="90">
        <f>IFERROR(VLOOKUP(Table16[[#This Row],[Encounter_id]],'wf folder'!$B:$K,7,0),0)</f>
        <v>0</v>
      </c>
      <c r="I78" s="90" t="str">
        <f>IFERROR(VLOOKUP(Table16[[#This Row],[Encounter_id]],'wf folder'!$B:$K,8,0),"No")</f>
        <v>No</v>
      </c>
      <c r="J78" s="90" t="str">
        <f>IFERROR(VLOOKUP(Table16[[#This Row],[Encounter_id]],'wf folder'!$B:$K,9,0),"No")</f>
        <v>No</v>
      </c>
      <c r="K78" s="90" t="str">
        <f>IFERROR(VLOOKUP(Table16[[#This Row],[Encounter_id]],'wf folder'!$B:$K,10,0),"No")</f>
        <v>No</v>
      </c>
    </row>
    <row r="79" spans="1:11">
      <c r="A79" t="str">
        <f t="shared" si="1"/>
        <v>2</v>
      </c>
      <c r="B79" t="s">
        <v>512</v>
      </c>
      <c r="C79" s="90" t="str">
        <f>IFERROR(VLOOKUP(Table16[[#This Row],[Encounter_id]],'wf folder'!$B:$K,2,0),"No")</f>
        <v>No</v>
      </c>
      <c r="D79" s="90" t="str">
        <f>IFERROR(VLOOKUP(Table16[[#This Row],[Encounter_id]],'wf folder'!$B:$K,3,0),"No")</f>
        <v>No</v>
      </c>
      <c r="E79" s="90" t="str">
        <f>IFERROR(VLOOKUP(Table16[[#This Row],[Encounter_id]],'wf folder'!$B:$K,4,0),"No")</f>
        <v>No</v>
      </c>
      <c r="F79" s="90" t="str">
        <f>IFERROR(VLOOKUP(Table16[[#This Row],[Encounter_id]],'wf folder'!$B:$K,5,0),"No")</f>
        <v>No</v>
      </c>
      <c r="G79" s="90" t="str">
        <f>IFERROR(VLOOKUP(Table16[[#This Row],[Encounter_id]],'wf folder'!$B:$K,6,0),"No")</f>
        <v>No</v>
      </c>
      <c r="H79" s="90">
        <f>IFERROR(VLOOKUP(Table16[[#This Row],[Encounter_id]],'wf folder'!$B:$K,7,0),0)</f>
        <v>0</v>
      </c>
      <c r="I79" s="90" t="str">
        <f>IFERROR(VLOOKUP(Table16[[#This Row],[Encounter_id]],'wf folder'!$B:$K,8,0),"No")</f>
        <v>No</v>
      </c>
      <c r="J79" s="90" t="str">
        <f>IFERROR(VLOOKUP(Table16[[#This Row],[Encounter_id]],'wf folder'!$B:$K,9,0),"No")</f>
        <v>No</v>
      </c>
      <c r="K79" s="90" t="str">
        <f>IFERROR(VLOOKUP(Table16[[#This Row],[Encounter_id]],'wf folder'!$B:$K,10,0),"No")</f>
        <v>No</v>
      </c>
    </row>
    <row r="80" spans="1:11">
      <c r="A80" t="str">
        <f t="shared" si="1"/>
        <v>2</v>
      </c>
      <c r="B80" t="s">
        <v>440</v>
      </c>
      <c r="C80" s="90" t="str">
        <f>IFERROR(VLOOKUP(Table16[[#This Row],[Encounter_id]],'wf folder'!$B:$K,2,0),"No")</f>
        <v>No</v>
      </c>
      <c r="D80" s="90" t="str">
        <f>IFERROR(VLOOKUP(Table16[[#This Row],[Encounter_id]],'wf folder'!$B:$K,3,0),"No")</f>
        <v>Yes</v>
      </c>
      <c r="E80" s="90" t="str">
        <f>IFERROR(VLOOKUP(Table16[[#This Row],[Encounter_id]],'wf folder'!$B:$K,4,0),"No")</f>
        <v>No</v>
      </c>
      <c r="F80" s="90" t="str">
        <f>IFERROR(VLOOKUP(Table16[[#This Row],[Encounter_id]],'wf folder'!$B:$K,5,0),"No")</f>
        <v>No</v>
      </c>
      <c r="G80" s="90" t="str">
        <f>IFERROR(VLOOKUP(Table16[[#This Row],[Encounter_id]],'wf folder'!$B:$K,6,0),"No")</f>
        <v>No</v>
      </c>
      <c r="H80" s="90">
        <f>IFERROR(VLOOKUP(Table16[[#This Row],[Encounter_id]],'wf folder'!$B:$K,7,0),0)</f>
        <v>1</v>
      </c>
      <c r="I80" s="90" t="str">
        <f>IFERROR(VLOOKUP(Table16[[#This Row],[Encounter_id]],'wf folder'!$B:$K,8,0),"No")</f>
        <v>No</v>
      </c>
      <c r="J80" s="90" t="str">
        <f>IFERROR(VLOOKUP(Table16[[#This Row],[Encounter_id]],'wf folder'!$B:$K,9,0),"No")</f>
        <v>No</v>
      </c>
      <c r="K80" s="90" t="str">
        <f>IFERROR(VLOOKUP(Table16[[#This Row],[Encounter_id]],'wf folder'!$B:$K,10,0),"No")</f>
        <v>No</v>
      </c>
    </row>
    <row r="81" spans="1:11">
      <c r="A81" t="str">
        <f t="shared" si="1"/>
        <v>2</v>
      </c>
      <c r="B81" t="s">
        <v>513</v>
      </c>
      <c r="C81" s="90" t="str">
        <f>IFERROR(VLOOKUP(Table16[[#This Row],[Encounter_id]],'wf folder'!$B:$K,2,0),"No")</f>
        <v>No</v>
      </c>
      <c r="D81" s="90" t="str">
        <f>IFERROR(VLOOKUP(Table16[[#This Row],[Encounter_id]],'wf folder'!$B:$K,3,0),"No")</f>
        <v>No</v>
      </c>
      <c r="E81" s="90" t="str">
        <f>IFERROR(VLOOKUP(Table16[[#This Row],[Encounter_id]],'wf folder'!$B:$K,4,0),"No")</f>
        <v>No</v>
      </c>
      <c r="F81" s="90" t="str">
        <f>IFERROR(VLOOKUP(Table16[[#This Row],[Encounter_id]],'wf folder'!$B:$K,5,0),"No")</f>
        <v>No</v>
      </c>
      <c r="G81" s="90" t="str">
        <f>IFERROR(VLOOKUP(Table16[[#This Row],[Encounter_id]],'wf folder'!$B:$K,6,0),"No")</f>
        <v>No</v>
      </c>
      <c r="H81" s="90">
        <f>IFERROR(VLOOKUP(Table16[[#This Row],[Encounter_id]],'wf folder'!$B:$K,7,0),0)</f>
        <v>0</v>
      </c>
      <c r="I81" s="90" t="str">
        <f>IFERROR(VLOOKUP(Table16[[#This Row],[Encounter_id]],'wf folder'!$B:$K,8,0),"No")</f>
        <v>No</v>
      </c>
      <c r="J81" s="90" t="str">
        <f>IFERROR(VLOOKUP(Table16[[#This Row],[Encounter_id]],'wf folder'!$B:$K,9,0),"No")</f>
        <v>No</v>
      </c>
      <c r="K81" s="90" t="str">
        <f>IFERROR(VLOOKUP(Table16[[#This Row],[Encounter_id]],'wf folder'!$B:$K,10,0),"No")</f>
        <v>No</v>
      </c>
    </row>
    <row r="82" spans="1:11">
      <c r="A82" t="str">
        <f t="shared" si="1"/>
        <v>2</v>
      </c>
      <c r="B82" t="s">
        <v>514</v>
      </c>
      <c r="C82" s="90" t="str">
        <f>IFERROR(VLOOKUP(Table16[[#This Row],[Encounter_id]],'wf folder'!$B:$K,2,0),"No")</f>
        <v>No</v>
      </c>
      <c r="D82" s="90" t="str">
        <f>IFERROR(VLOOKUP(Table16[[#This Row],[Encounter_id]],'wf folder'!$B:$K,3,0),"No")</f>
        <v>No</v>
      </c>
      <c r="E82" s="90" t="str">
        <f>IFERROR(VLOOKUP(Table16[[#This Row],[Encounter_id]],'wf folder'!$B:$K,4,0),"No")</f>
        <v>No</v>
      </c>
      <c r="F82" s="90" t="str">
        <f>IFERROR(VLOOKUP(Table16[[#This Row],[Encounter_id]],'wf folder'!$B:$K,5,0),"No")</f>
        <v>No</v>
      </c>
      <c r="G82" s="90" t="str">
        <f>IFERROR(VLOOKUP(Table16[[#This Row],[Encounter_id]],'wf folder'!$B:$K,6,0),"No")</f>
        <v>No</v>
      </c>
      <c r="H82" s="90">
        <f>IFERROR(VLOOKUP(Table16[[#This Row],[Encounter_id]],'wf folder'!$B:$K,7,0),0)</f>
        <v>0</v>
      </c>
      <c r="I82" s="90" t="str">
        <f>IFERROR(VLOOKUP(Table16[[#This Row],[Encounter_id]],'wf folder'!$B:$K,8,0),"No")</f>
        <v>No</v>
      </c>
      <c r="J82" s="90" t="str">
        <f>IFERROR(VLOOKUP(Table16[[#This Row],[Encounter_id]],'wf folder'!$B:$K,9,0),"No")</f>
        <v>No</v>
      </c>
      <c r="K82" s="90" t="str">
        <f>IFERROR(VLOOKUP(Table16[[#This Row],[Encounter_id]],'wf folder'!$B:$K,10,0),"No")</f>
        <v>No</v>
      </c>
    </row>
    <row r="83" spans="1:11">
      <c r="A83" t="str">
        <f t="shared" si="1"/>
        <v>2</v>
      </c>
      <c r="B83" t="s">
        <v>515</v>
      </c>
      <c r="C83" s="90" t="str">
        <f>IFERROR(VLOOKUP(Table16[[#This Row],[Encounter_id]],'wf folder'!$B:$K,2,0),"No")</f>
        <v>No</v>
      </c>
      <c r="D83" s="90" t="str">
        <f>IFERROR(VLOOKUP(Table16[[#This Row],[Encounter_id]],'wf folder'!$B:$K,3,0),"No")</f>
        <v>No</v>
      </c>
      <c r="E83" s="90" t="str">
        <f>IFERROR(VLOOKUP(Table16[[#This Row],[Encounter_id]],'wf folder'!$B:$K,4,0),"No")</f>
        <v>No</v>
      </c>
      <c r="F83" s="90" t="str">
        <f>IFERROR(VLOOKUP(Table16[[#This Row],[Encounter_id]],'wf folder'!$B:$K,5,0),"No")</f>
        <v>No</v>
      </c>
      <c r="G83" s="90" t="str">
        <f>IFERROR(VLOOKUP(Table16[[#This Row],[Encounter_id]],'wf folder'!$B:$K,6,0),"No")</f>
        <v>No</v>
      </c>
      <c r="H83" s="90">
        <f>IFERROR(VLOOKUP(Table16[[#This Row],[Encounter_id]],'wf folder'!$B:$K,7,0),0)</f>
        <v>0</v>
      </c>
      <c r="I83" s="90" t="str">
        <f>IFERROR(VLOOKUP(Table16[[#This Row],[Encounter_id]],'wf folder'!$B:$K,8,0),"No")</f>
        <v>No</v>
      </c>
      <c r="J83" s="90" t="str">
        <f>IFERROR(VLOOKUP(Table16[[#This Row],[Encounter_id]],'wf folder'!$B:$K,9,0),"No")</f>
        <v>No</v>
      </c>
      <c r="K83" s="90" t="str">
        <f>IFERROR(VLOOKUP(Table16[[#This Row],[Encounter_id]],'wf folder'!$B:$K,10,0),"No")</f>
        <v>No</v>
      </c>
    </row>
    <row r="84" spans="1:11">
      <c r="A84" t="str">
        <f t="shared" si="1"/>
        <v>2</v>
      </c>
      <c r="B84" t="s">
        <v>516</v>
      </c>
      <c r="C84" s="90" t="str">
        <f>IFERROR(VLOOKUP(Table16[[#This Row],[Encounter_id]],'wf folder'!$B:$K,2,0),"No")</f>
        <v>No</v>
      </c>
      <c r="D84" s="90" t="str">
        <f>IFERROR(VLOOKUP(Table16[[#This Row],[Encounter_id]],'wf folder'!$B:$K,3,0),"No")</f>
        <v>No</v>
      </c>
      <c r="E84" s="90" t="str">
        <f>IFERROR(VLOOKUP(Table16[[#This Row],[Encounter_id]],'wf folder'!$B:$K,4,0),"No")</f>
        <v>No</v>
      </c>
      <c r="F84" s="90" t="str">
        <f>IFERROR(VLOOKUP(Table16[[#This Row],[Encounter_id]],'wf folder'!$B:$K,5,0),"No")</f>
        <v>No</v>
      </c>
      <c r="G84" s="90" t="str">
        <f>IFERROR(VLOOKUP(Table16[[#This Row],[Encounter_id]],'wf folder'!$B:$K,6,0),"No")</f>
        <v>No</v>
      </c>
      <c r="H84" s="90">
        <f>IFERROR(VLOOKUP(Table16[[#This Row],[Encounter_id]],'wf folder'!$B:$K,7,0),0)</f>
        <v>0</v>
      </c>
      <c r="I84" s="90" t="str">
        <f>IFERROR(VLOOKUP(Table16[[#This Row],[Encounter_id]],'wf folder'!$B:$K,8,0),"No")</f>
        <v>No</v>
      </c>
      <c r="J84" s="90" t="str">
        <f>IFERROR(VLOOKUP(Table16[[#This Row],[Encounter_id]],'wf folder'!$B:$K,9,0),"No")</f>
        <v>No</v>
      </c>
      <c r="K84" s="90" t="str">
        <f>IFERROR(VLOOKUP(Table16[[#This Row],[Encounter_id]],'wf folder'!$B:$K,10,0),"No")</f>
        <v>No</v>
      </c>
    </row>
    <row r="85" spans="1:11">
      <c r="A85" t="str">
        <f t="shared" si="1"/>
        <v>2</v>
      </c>
      <c r="B85" t="s">
        <v>437</v>
      </c>
      <c r="C85" s="90" t="str">
        <f>IFERROR(VLOOKUP(Table16[[#This Row],[Encounter_id]],'wf folder'!$B:$K,2,0),"No")</f>
        <v>Yes</v>
      </c>
      <c r="D85" s="90" t="str">
        <f>IFERROR(VLOOKUP(Table16[[#This Row],[Encounter_id]],'wf folder'!$B:$K,3,0),"No")</f>
        <v>Yes</v>
      </c>
      <c r="E85" s="90" t="str">
        <f>IFERROR(VLOOKUP(Table16[[#This Row],[Encounter_id]],'wf folder'!$B:$K,4,0),"No")</f>
        <v>No</v>
      </c>
      <c r="F85" s="90" t="str">
        <f>IFERROR(VLOOKUP(Table16[[#This Row],[Encounter_id]],'wf folder'!$B:$K,5,0),"No")</f>
        <v>No</v>
      </c>
      <c r="G85" s="90" t="str">
        <f>IFERROR(VLOOKUP(Table16[[#This Row],[Encounter_id]],'wf folder'!$B:$K,6,0),"No")</f>
        <v>No</v>
      </c>
      <c r="H85" s="90">
        <f>IFERROR(VLOOKUP(Table16[[#This Row],[Encounter_id]],'wf folder'!$B:$K,7,0),0)</f>
        <v>2</v>
      </c>
      <c r="I85" s="90" t="str">
        <f>IFERROR(VLOOKUP(Table16[[#This Row],[Encounter_id]],'wf folder'!$B:$K,8,0),"No")</f>
        <v>Yes</v>
      </c>
      <c r="J85" s="90" t="str">
        <f>IFERROR(VLOOKUP(Table16[[#This Row],[Encounter_id]],'wf folder'!$B:$K,9,0),"No")</f>
        <v>No</v>
      </c>
      <c r="K85" s="90" t="str">
        <f>IFERROR(VLOOKUP(Table16[[#This Row],[Encounter_id]],'wf folder'!$B:$K,10,0),"No")</f>
        <v>No</v>
      </c>
    </row>
    <row r="86" spans="1:11">
      <c r="A86" t="str">
        <f t="shared" si="1"/>
        <v>2</v>
      </c>
      <c r="B86" t="s">
        <v>517</v>
      </c>
      <c r="C86" s="90" t="str">
        <f>IFERROR(VLOOKUP(Table16[[#This Row],[Encounter_id]],'wf folder'!$B:$K,2,0),"No")</f>
        <v>No</v>
      </c>
      <c r="D86" s="90" t="str">
        <f>IFERROR(VLOOKUP(Table16[[#This Row],[Encounter_id]],'wf folder'!$B:$K,3,0),"No")</f>
        <v>No</v>
      </c>
      <c r="E86" s="90" t="str">
        <f>IFERROR(VLOOKUP(Table16[[#This Row],[Encounter_id]],'wf folder'!$B:$K,4,0),"No")</f>
        <v>No</v>
      </c>
      <c r="F86" s="90" t="str">
        <f>IFERROR(VLOOKUP(Table16[[#This Row],[Encounter_id]],'wf folder'!$B:$K,5,0),"No")</f>
        <v>No</v>
      </c>
      <c r="G86" s="90" t="str">
        <f>IFERROR(VLOOKUP(Table16[[#This Row],[Encounter_id]],'wf folder'!$B:$K,6,0),"No")</f>
        <v>No</v>
      </c>
      <c r="H86" s="90">
        <f>IFERROR(VLOOKUP(Table16[[#This Row],[Encounter_id]],'wf folder'!$B:$K,7,0),0)</f>
        <v>0</v>
      </c>
      <c r="I86" s="90" t="str">
        <f>IFERROR(VLOOKUP(Table16[[#This Row],[Encounter_id]],'wf folder'!$B:$K,8,0),"No")</f>
        <v>No</v>
      </c>
      <c r="J86" s="90" t="str">
        <f>IFERROR(VLOOKUP(Table16[[#This Row],[Encounter_id]],'wf folder'!$B:$K,9,0),"No")</f>
        <v>No</v>
      </c>
      <c r="K86" s="90" t="str">
        <f>IFERROR(VLOOKUP(Table16[[#This Row],[Encounter_id]],'wf folder'!$B:$K,10,0),"No")</f>
        <v>No</v>
      </c>
    </row>
    <row r="87" spans="1:11">
      <c r="A87" t="str">
        <f t="shared" si="1"/>
        <v>2</v>
      </c>
      <c r="B87" t="s">
        <v>518</v>
      </c>
      <c r="C87" s="90" t="str">
        <f>IFERROR(VLOOKUP(Table16[[#This Row],[Encounter_id]],'wf folder'!$B:$K,2,0),"No")</f>
        <v>No</v>
      </c>
      <c r="D87" s="90" t="str">
        <f>IFERROR(VLOOKUP(Table16[[#This Row],[Encounter_id]],'wf folder'!$B:$K,3,0),"No")</f>
        <v>No</v>
      </c>
      <c r="E87" s="90" t="str">
        <f>IFERROR(VLOOKUP(Table16[[#This Row],[Encounter_id]],'wf folder'!$B:$K,4,0),"No")</f>
        <v>No</v>
      </c>
      <c r="F87" s="90" t="str">
        <f>IFERROR(VLOOKUP(Table16[[#This Row],[Encounter_id]],'wf folder'!$B:$K,5,0),"No")</f>
        <v>No</v>
      </c>
      <c r="G87" s="90" t="str">
        <f>IFERROR(VLOOKUP(Table16[[#This Row],[Encounter_id]],'wf folder'!$B:$K,6,0),"No")</f>
        <v>No</v>
      </c>
      <c r="H87" s="90">
        <f>IFERROR(VLOOKUP(Table16[[#This Row],[Encounter_id]],'wf folder'!$B:$K,7,0),0)</f>
        <v>0</v>
      </c>
      <c r="I87" s="90" t="str">
        <f>IFERROR(VLOOKUP(Table16[[#This Row],[Encounter_id]],'wf folder'!$B:$K,8,0),"No")</f>
        <v>No</v>
      </c>
      <c r="J87" s="90" t="str">
        <f>IFERROR(VLOOKUP(Table16[[#This Row],[Encounter_id]],'wf folder'!$B:$K,9,0),"No")</f>
        <v>No</v>
      </c>
      <c r="K87" s="90" t="str">
        <f>IFERROR(VLOOKUP(Table16[[#This Row],[Encounter_id]],'wf folder'!$B:$K,10,0),"No")</f>
        <v>No</v>
      </c>
    </row>
    <row r="88" spans="1:11">
      <c r="A88" t="str">
        <f t="shared" si="1"/>
        <v>2</v>
      </c>
      <c r="B88" t="s">
        <v>519</v>
      </c>
      <c r="C88" s="90" t="str">
        <f>IFERROR(VLOOKUP(Table16[[#This Row],[Encounter_id]],'wf folder'!$B:$K,2,0),"No")</f>
        <v>No</v>
      </c>
      <c r="D88" s="90" t="str">
        <f>IFERROR(VLOOKUP(Table16[[#This Row],[Encounter_id]],'wf folder'!$B:$K,3,0),"No")</f>
        <v>No</v>
      </c>
      <c r="E88" s="90" t="str">
        <f>IFERROR(VLOOKUP(Table16[[#This Row],[Encounter_id]],'wf folder'!$B:$K,4,0),"No")</f>
        <v>No</v>
      </c>
      <c r="F88" s="90" t="str">
        <f>IFERROR(VLOOKUP(Table16[[#This Row],[Encounter_id]],'wf folder'!$B:$K,5,0),"No")</f>
        <v>No</v>
      </c>
      <c r="G88" s="90" t="str">
        <f>IFERROR(VLOOKUP(Table16[[#This Row],[Encounter_id]],'wf folder'!$B:$K,6,0),"No")</f>
        <v>No</v>
      </c>
      <c r="H88" s="90">
        <f>IFERROR(VLOOKUP(Table16[[#This Row],[Encounter_id]],'wf folder'!$B:$K,7,0),0)</f>
        <v>0</v>
      </c>
      <c r="I88" s="90" t="str">
        <f>IFERROR(VLOOKUP(Table16[[#This Row],[Encounter_id]],'wf folder'!$B:$K,8,0),"No")</f>
        <v>No</v>
      </c>
      <c r="J88" s="90" t="str">
        <f>IFERROR(VLOOKUP(Table16[[#This Row],[Encounter_id]],'wf folder'!$B:$K,9,0),"No")</f>
        <v>No</v>
      </c>
      <c r="K88" s="90" t="str">
        <f>IFERROR(VLOOKUP(Table16[[#This Row],[Encounter_id]],'wf folder'!$B:$K,10,0),"No")</f>
        <v>No</v>
      </c>
    </row>
    <row r="89" spans="1:11">
      <c r="A89" t="str">
        <f t="shared" si="1"/>
        <v>2</v>
      </c>
      <c r="B89" t="s">
        <v>520</v>
      </c>
      <c r="C89" s="90" t="str">
        <f>IFERROR(VLOOKUP(Table16[[#This Row],[Encounter_id]],'wf folder'!$B:$K,2,0),"No")</f>
        <v>No</v>
      </c>
      <c r="D89" s="90" t="str">
        <f>IFERROR(VLOOKUP(Table16[[#This Row],[Encounter_id]],'wf folder'!$B:$K,3,0),"No")</f>
        <v>No</v>
      </c>
      <c r="E89" s="90" t="str">
        <f>IFERROR(VLOOKUP(Table16[[#This Row],[Encounter_id]],'wf folder'!$B:$K,4,0),"No")</f>
        <v>No</v>
      </c>
      <c r="F89" s="90" t="str">
        <f>IFERROR(VLOOKUP(Table16[[#This Row],[Encounter_id]],'wf folder'!$B:$K,5,0),"No")</f>
        <v>No</v>
      </c>
      <c r="G89" s="90" t="str">
        <f>IFERROR(VLOOKUP(Table16[[#This Row],[Encounter_id]],'wf folder'!$B:$K,6,0),"No")</f>
        <v>No</v>
      </c>
      <c r="H89" s="90">
        <f>IFERROR(VLOOKUP(Table16[[#This Row],[Encounter_id]],'wf folder'!$B:$K,7,0),0)</f>
        <v>0</v>
      </c>
      <c r="I89" s="90" t="str">
        <f>IFERROR(VLOOKUP(Table16[[#This Row],[Encounter_id]],'wf folder'!$B:$K,8,0),"No")</f>
        <v>No</v>
      </c>
      <c r="J89" s="90" t="str">
        <f>IFERROR(VLOOKUP(Table16[[#This Row],[Encounter_id]],'wf folder'!$B:$K,9,0),"No")</f>
        <v>No</v>
      </c>
      <c r="K89" s="90" t="str">
        <f>IFERROR(VLOOKUP(Table16[[#This Row],[Encounter_id]],'wf folder'!$B:$K,10,0),"No")</f>
        <v>No</v>
      </c>
    </row>
    <row r="90" spans="1:11">
      <c r="A90" t="str">
        <f t="shared" si="1"/>
        <v>2</v>
      </c>
      <c r="B90" t="s">
        <v>438</v>
      </c>
      <c r="C90" s="90" t="str">
        <f>IFERROR(VLOOKUP(Table16[[#This Row],[Encounter_id]],'wf folder'!$B:$K,2,0),"No")</f>
        <v>No</v>
      </c>
      <c r="D90" s="90" t="str">
        <f>IFERROR(VLOOKUP(Table16[[#This Row],[Encounter_id]],'wf folder'!$B:$K,3,0),"No")</f>
        <v>Yes</v>
      </c>
      <c r="E90" s="90" t="str">
        <f>IFERROR(VLOOKUP(Table16[[#This Row],[Encounter_id]],'wf folder'!$B:$K,4,0),"No")</f>
        <v>No</v>
      </c>
      <c r="F90" s="90" t="str">
        <f>IFERROR(VLOOKUP(Table16[[#This Row],[Encounter_id]],'wf folder'!$B:$K,5,0),"No")</f>
        <v>No</v>
      </c>
      <c r="G90" s="90" t="str">
        <f>IFERROR(VLOOKUP(Table16[[#This Row],[Encounter_id]],'wf folder'!$B:$K,6,0),"No")</f>
        <v>No</v>
      </c>
      <c r="H90" s="90">
        <f>IFERROR(VLOOKUP(Table16[[#This Row],[Encounter_id]],'wf folder'!$B:$K,7,0),0)</f>
        <v>1</v>
      </c>
      <c r="I90" s="90" t="str">
        <f>IFERROR(VLOOKUP(Table16[[#This Row],[Encounter_id]],'wf folder'!$B:$K,8,0),"No")</f>
        <v>No</v>
      </c>
      <c r="J90" s="90" t="str">
        <f>IFERROR(VLOOKUP(Table16[[#This Row],[Encounter_id]],'wf folder'!$B:$K,9,0),"No")</f>
        <v>No</v>
      </c>
      <c r="K90" s="90" t="str">
        <f>IFERROR(VLOOKUP(Table16[[#This Row],[Encounter_id]],'wf folder'!$B:$K,10,0),"No")</f>
        <v>No</v>
      </c>
    </row>
    <row r="91" spans="1:11">
      <c r="A91" t="str">
        <f t="shared" si="1"/>
        <v>2</v>
      </c>
      <c r="B91" t="s">
        <v>478</v>
      </c>
      <c r="C91" s="90" t="str">
        <f>IFERROR(VLOOKUP(Table16[[#This Row],[Encounter_id]],'wf folder'!$B:$K,2,0),"No")</f>
        <v>No</v>
      </c>
      <c r="D91" s="90" t="str">
        <f>IFERROR(VLOOKUP(Table16[[#This Row],[Encounter_id]],'wf folder'!$B:$K,3,0),"No")</f>
        <v>No</v>
      </c>
      <c r="E91" s="90" t="str">
        <f>IFERROR(VLOOKUP(Table16[[#This Row],[Encounter_id]],'wf folder'!$B:$K,4,0),"No")</f>
        <v>No</v>
      </c>
      <c r="F91" s="90" t="str">
        <f>IFERROR(VLOOKUP(Table16[[#This Row],[Encounter_id]],'wf folder'!$B:$K,5,0),"No")</f>
        <v>No</v>
      </c>
      <c r="G91" s="90" t="str">
        <f>IFERROR(VLOOKUP(Table16[[#This Row],[Encounter_id]],'wf folder'!$B:$K,6,0),"No")</f>
        <v>No</v>
      </c>
      <c r="H91" s="90">
        <f>IFERROR(VLOOKUP(Table16[[#This Row],[Encounter_id]],'wf folder'!$B:$K,7,0),0)</f>
        <v>0</v>
      </c>
      <c r="I91" s="90" t="str">
        <f>IFERROR(VLOOKUP(Table16[[#This Row],[Encounter_id]],'wf folder'!$B:$K,8,0),"No")</f>
        <v>No</v>
      </c>
      <c r="J91" s="90" t="str">
        <f>IFERROR(VLOOKUP(Table16[[#This Row],[Encounter_id]],'wf folder'!$B:$K,9,0),"No")</f>
        <v>No</v>
      </c>
      <c r="K91" s="90" t="str">
        <f>IFERROR(VLOOKUP(Table16[[#This Row],[Encounter_id]],'wf folder'!$B:$K,10,0),"No")</f>
        <v>No</v>
      </c>
    </row>
    <row r="92" spans="1:11">
      <c r="A92" t="str">
        <f t="shared" si="1"/>
        <v>2</v>
      </c>
      <c r="B92" t="s">
        <v>522</v>
      </c>
      <c r="C92" s="90" t="str">
        <f>IFERROR(VLOOKUP(Table16[[#This Row],[Encounter_id]],'wf folder'!$B:$K,2,0),"No")</f>
        <v>No</v>
      </c>
      <c r="D92" s="90" t="str">
        <f>IFERROR(VLOOKUP(Table16[[#This Row],[Encounter_id]],'wf folder'!$B:$K,3,0),"No")</f>
        <v>No</v>
      </c>
      <c r="E92" s="90" t="str">
        <f>IFERROR(VLOOKUP(Table16[[#This Row],[Encounter_id]],'wf folder'!$B:$K,4,0),"No")</f>
        <v>No</v>
      </c>
      <c r="F92" s="90" t="str">
        <f>IFERROR(VLOOKUP(Table16[[#This Row],[Encounter_id]],'wf folder'!$B:$K,5,0),"No")</f>
        <v>No</v>
      </c>
      <c r="G92" s="90" t="str">
        <f>IFERROR(VLOOKUP(Table16[[#This Row],[Encounter_id]],'wf folder'!$B:$K,6,0),"No")</f>
        <v>No</v>
      </c>
      <c r="H92" s="90">
        <f>IFERROR(VLOOKUP(Table16[[#This Row],[Encounter_id]],'wf folder'!$B:$K,7,0),0)</f>
        <v>0</v>
      </c>
      <c r="I92" s="90" t="str">
        <f>IFERROR(VLOOKUP(Table16[[#This Row],[Encounter_id]],'wf folder'!$B:$K,8,0),"No")</f>
        <v>No</v>
      </c>
      <c r="J92" s="90" t="str">
        <f>IFERROR(VLOOKUP(Table16[[#This Row],[Encounter_id]],'wf folder'!$B:$K,9,0),"No")</f>
        <v>No</v>
      </c>
      <c r="K92" s="90" t="str">
        <f>IFERROR(VLOOKUP(Table16[[#This Row],[Encounter_id]],'wf folder'!$B:$K,10,0),"No")</f>
        <v>No</v>
      </c>
    </row>
    <row r="93" spans="1:11">
      <c r="A93" t="str">
        <f t="shared" si="1"/>
        <v>2</v>
      </c>
      <c r="B93" t="s">
        <v>523</v>
      </c>
      <c r="C93" s="90" t="str">
        <f>IFERROR(VLOOKUP(Table16[[#This Row],[Encounter_id]],'wf folder'!$B:$K,2,0),"No")</f>
        <v>No</v>
      </c>
      <c r="D93" s="90" t="str">
        <f>IFERROR(VLOOKUP(Table16[[#This Row],[Encounter_id]],'wf folder'!$B:$K,3,0),"No")</f>
        <v>No</v>
      </c>
      <c r="E93" s="90" t="str">
        <f>IFERROR(VLOOKUP(Table16[[#This Row],[Encounter_id]],'wf folder'!$B:$K,4,0),"No")</f>
        <v>No</v>
      </c>
      <c r="F93" s="90" t="str">
        <f>IFERROR(VLOOKUP(Table16[[#This Row],[Encounter_id]],'wf folder'!$B:$K,5,0),"No")</f>
        <v>No</v>
      </c>
      <c r="G93" s="90" t="str">
        <f>IFERROR(VLOOKUP(Table16[[#This Row],[Encounter_id]],'wf folder'!$B:$K,6,0),"No")</f>
        <v>No</v>
      </c>
      <c r="H93" s="90">
        <f>IFERROR(VLOOKUP(Table16[[#This Row],[Encounter_id]],'wf folder'!$B:$K,7,0),0)</f>
        <v>0</v>
      </c>
      <c r="I93" s="90" t="str">
        <f>IFERROR(VLOOKUP(Table16[[#This Row],[Encounter_id]],'wf folder'!$B:$K,8,0),"No")</f>
        <v>No</v>
      </c>
      <c r="J93" s="90" t="str">
        <f>IFERROR(VLOOKUP(Table16[[#This Row],[Encounter_id]],'wf folder'!$B:$K,9,0),"No")</f>
        <v>No</v>
      </c>
      <c r="K93" s="90" t="str">
        <f>IFERROR(VLOOKUP(Table16[[#This Row],[Encounter_id]],'wf folder'!$B:$K,10,0),"No")</f>
        <v>No</v>
      </c>
    </row>
    <row r="94" spans="1:11">
      <c r="A94" t="str">
        <f t="shared" si="1"/>
        <v>3</v>
      </c>
      <c r="B94" t="s">
        <v>524</v>
      </c>
      <c r="C94" s="90" t="str">
        <f>IFERROR(VLOOKUP(Table16[[#This Row],[Encounter_id]],'wf folder'!$B:$K,2,0),"No")</f>
        <v>No</v>
      </c>
      <c r="D94" s="90" t="str">
        <f>IFERROR(VLOOKUP(Table16[[#This Row],[Encounter_id]],'wf folder'!$B:$K,3,0),"No")</f>
        <v>No</v>
      </c>
      <c r="E94" s="90" t="str">
        <f>IFERROR(VLOOKUP(Table16[[#This Row],[Encounter_id]],'wf folder'!$B:$K,4,0),"No")</f>
        <v>No</v>
      </c>
      <c r="F94" s="90" t="str">
        <f>IFERROR(VLOOKUP(Table16[[#This Row],[Encounter_id]],'wf folder'!$B:$K,5,0),"No")</f>
        <v>No</v>
      </c>
      <c r="G94" s="90" t="str">
        <f>IFERROR(VLOOKUP(Table16[[#This Row],[Encounter_id]],'wf folder'!$B:$K,6,0),"No")</f>
        <v>No</v>
      </c>
      <c r="H94" s="90">
        <f>IFERROR(VLOOKUP(Table16[[#This Row],[Encounter_id]],'wf folder'!$B:$K,7,0),0)</f>
        <v>0</v>
      </c>
      <c r="I94" s="90" t="str">
        <f>IFERROR(VLOOKUP(Table16[[#This Row],[Encounter_id]],'wf folder'!$B:$K,8,0),"No")</f>
        <v>No</v>
      </c>
      <c r="J94" s="90" t="str">
        <f>IFERROR(VLOOKUP(Table16[[#This Row],[Encounter_id]],'wf folder'!$B:$K,9,0),"No")</f>
        <v>No</v>
      </c>
      <c r="K94" s="90" t="str">
        <f>IFERROR(VLOOKUP(Table16[[#This Row],[Encounter_id]],'wf folder'!$B:$K,10,0),"No")</f>
        <v>No</v>
      </c>
    </row>
    <row r="95" spans="1:11">
      <c r="A95" t="str">
        <f t="shared" si="1"/>
        <v>3</v>
      </c>
      <c r="B95" t="s">
        <v>449</v>
      </c>
      <c r="C95" s="90" t="str">
        <f>IFERROR(VLOOKUP(Table16[[#This Row],[Encounter_id]],'wf folder'!$B:$K,2,0),"No")</f>
        <v>No</v>
      </c>
      <c r="D95" s="90" t="str">
        <f>IFERROR(VLOOKUP(Table16[[#This Row],[Encounter_id]],'wf folder'!$B:$K,3,0),"No")</f>
        <v>No</v>
      </c>
      <c r="E95" s="90" t="str">
        <f>IFERROR(VLOOKUP(Table16[[#This Row],[Encounter_id]],'wf folder'!$B:$K,4,0),"No")</f>
        <v>Yes</v>
      </c>
      <c r="F95" s="90" t="str">
        <f>IFERROR(VLOOKUP(Table16[[#This Row],[Encounter_id]],'wf folder'!$B:$K,5,0),"No")</f>
        <v>No</v>
      </c>
      <c r="G95" s="90" t="str">
        <f>IFERROR(VLOOKUP(Table16[[#This Row],[Encounter_id]],'wf folder'!$B:$K,6,0),"No")</f>
        <v>Yes</v>
      </c>
      <c r="H95" s="90">
        <f>IFERROR(VLOOKUP(Table16[[#This Row],[Encounter_id]],'wf folder'!$B:$K,7,0),0)</f>
        <v>2</v>
      </c>
      <c r="I95" s="90" t="str">
        <f>IFERROR(VLOOKUP(Table16[[#This Row],[Encounter_id]],'wf folder'!$B:$K,8,0),"No")</f>
        <v>No</v>
      </c>
      <c r="J95" s="90" t="str">
        <f>IFERROR(VLOOKUP(Table16[[#This Row],[Encounter_id]],'wf folder'!$B:$K,9,0),"No")</f>
        <v>No</v>
      </c>
      <c r="K95" s="90" t="str">
        <f>IFERROR(VLOOKUP(Table16[[#This Row],[Encounter_id]],'wf folder'!$B:$K,10,0),"No")</f>
        <v>Yes</v>
      </c>
    </row>
    <row r="96" spans="1:11">
      <c r="A96" t="str">
        <f t="shared" si="1"/>
        <v>3</v>
      </c>
      <c r="B96" t="s">
        <v>456</v>
      </c>
      <c r="C96" s="90" t="str">
        <f>IFERROR(VLOOKUP(Table16[[#This Row],[Encounter_id]],'wf folder'!$B:$K,2,0),"No")</f>
        <v>Yes</v>
      </c>
      <c r="D96" s="90" t="str">
        <f>IFERROR(VLOOKUP(Table16[[#This Row],[Encounter_id]],'wf folder'!$B:$K,3,0),"No")</f>
        <v>No</v>
      </c>
      <c r="E96" s="90" t="str">
        <f>IFERROR(VLOOKUP(Table16[[#This Row],[Encounter_id]],'wf folder'!$B:$K,4,0),"No")</f>
        <v>No</v>
      </c>
      <c r="F96" s="90" t="str">
        <f>IFERROR(VLOOKUP(Table16[[#This Row],[Encounter_id]],'wf folder'!$B:$K,5,0),"No")</f>
        <v>No</v>
      </c>
      <c r="G96" s="90" t="str">
        <f>IFERROR(VLOOKUP(Table16[[#This Row],[Encounter_id]],'wf folder'!$B:$K,6,0),"No")</f>
        <v>No</v>
      </c>
      <c r="H96" s="90">
        <f>IFERROR(VLOOKUP(Table16[[#This Row],[Encounter_id]],'wf folder'!$B:$K,7,0),0)</f>
        <v>1</v>
      </c>
      <c r="I96" s="90" t="str">
        <f>IFERROR(VLOOKUP(Table16[[#This Row],[Encounter_id]],'wf folder'!$B:$K,8,0),"No")</f>
        <v>No</v>
      </c>
      <c r="J96" s="90" t="str">
        <f>IFERROR(VLOOKUP(Table16[[#This Row],[Encounter_id]],'wf folder'!$B:$K,9,0),"No")</f>
        <v>No</v>
      </c>
      <c r="K96" s="90" t="str">
        <f>IFERROR(VLOOKUP(Table16[[#This Row],[Encounter_id]],'wf folder'!$B:$K,10,0),"No")</f>
        <v>No</v>
      </c>
    </row>
    <row r="97" spans="1:11">
      <c r="A97" t="str">
        <f t="shared" si="1"/>
        <v>3</v>
      </c>
      <c r="B97" t="s">
        <v>453</v>
      </c>
      <c r="C97" s="90" t="str">
        <f>IFERROR(VLOOKUP(Table16[[#This Row],[Encounter_id]],'wf folder'!$B:$K,2,0),"No")</f>
        <v>No</v>
      </c>
      <c r="D97" s="90" t="str">
        <f>IFERROR(VLOOKUP(Table16[[#This Row],[Encounter_id]],'wf folder'!$B:$K,3,0),"No")</f>
        <v>Yes</v>
      </c>
      <c r="E97" s="90" t="str">
        <f>IFERROR(VLOOKUP(Table16[[#This Row],[Encounter_id]],'wf folder'!$B:$K,4,0),"No")</f>
        <v>No</v>
      </c>
      <c r="F97" s="90" t="str">
        <f>IFERROR(VLOOKUP(Table16[[#This Row],[Encounter_id]],'wf folder'!$B:$K,5,0),"No")</f>
        <v>No</v>
      </c>
      <c r="G97" s="90" t="str">
        <f>IFERROR(VLOOKUP(Table16[[#This Row],[Encounter_id]],'wf folder'!$B:$K,6,0),"No")</f>
        <v>No</v>
      </c>
      <c r="H97" s="90">
        <f>IFERROR(VLOOKUP(Table16[[#This Row],[Encounter_id]],'wf folder'!$B:$K,7,0),0)</f>
        <v>1</v>
      </c>
      <c r="I97" s="90" t="str">
        <f>IFERROR(VLOOKUP(Table16[[#This Row],[Encounter_id]],'wf folder'!$B:$K,8,0),"No")</f>
        <v>No</v>
      </c>
      <c r="J97" s="90" t="str">
        <f>IFERROR(VLOOKUP(Table16[[#This Row],[Encounter_id]],'wf folder'!$B:$K,9,0),"No")</f>
        <v>No</v>
      </c>
      <c r="K97" s="90" t="str">
        <f>IFERROR(VLOOKUP(Table16[[#This Row],[Encounter_id]],'wf folder'!$B:$K,10,0),"No")</f>
        <v>No</v>
      </c>
    </row>
    <row r="98" spans="1:11">
      <c r="A98" t="str">
        <f t="shared" si="1"/>
        <v>3</v>
      </c>
      <c r="B98" t="s">
        <v>526</v>
      </c>
      <c r="C98" s="90" t="str">
        <f>IFERROR(VLOOKUP(Table16[[#This Row],[Encounter_id]],'wf folder'!$B:$K,2,0),"No")</f>
        <v>No</v>
      </c>
      <c r="D98" s="90" t="str">
        <f>IFERROR(VLOOKUP(Table16[[#This Row],[Encounter_id]],'wf folder'!$B:$K,3,0),"No")</f>
        <v>No</v>
      </c>
      <c r="E98" s="90" t="str">
        <f>IFERROR(VLOOKUP(Table16[[#This Row],[Encounter_id]],'wf folder'!$B:$K,4,0),"No")</f>
        <v>No</v>
      </c>
      <c r="F98" s="90" t="str">
        <f>IFERROR(VLOOKUP(Table16[[#This Row],[Encounter_id]],'wf folder'!$B:$K,5,0),"No")</f>
        <v>No</v>
      </c>
      <c r="G98" s="90" t="str">
        <f>IFERROR(VLOOKUP(Table16[[#This Row],[Encounter_id]],'wf folder'!$B:$K,6,0),"No")</f>
        <v>No</v>
      </c>
      <c r="H98" s="90">
        <f>IFERROR(VLOOKUP(Table16[[#This Row],[Encounter_id]],'wf folder'!$B:$K,7,0),0)</f>
        <v>0</v>
      </c>
      <c r="I98" s="90" t="str">
        <f>IFERROR(VLOOKUP(Table16[[#This Row],[Encounter_id]],'wf folder'!$B:$K,8,0),"No")</f>
        <v>No</v>
      </c>
      <c r="J98" s="90" t="str">
        <f>IFERROR(VLOOKUP(Table16[[#This Row],[Encounter_id]],'wf folder'!$B:$K,9,0),"No")</f>
        <v>No</v>
      </c>
      <c r="K98" s="90" t="str">
        <f>IFERROR(VLOOKUP(Table16[[#This Row],[Encounter_id]],'wf folder'!$B:$K,10,0),"No")</f>
        <v>No</v>
      </c>
    </row>
    <row r="99" spans="1:11">
      <c r="A99" t="str">
        <f t="shared" si="1"/>
        <v>3</v>
      </c>
      <c r="B99" t="s">
        <v>450</v>
      </c>
      <c r="C99" s="90" t="str">
        <f>IFERROR(VLOOKUP(Table16[[#This Row],[Encounter_id]],'wf folder'!$B:$K,2,0),"No")</f>
        <v>No</v>
      </c>
      <c r="D99" s="90" t="str">
        <f>IFERROR(VLOOKUP(Table16[[#This Row],[Encounter_id]],'wf folder'!$B:$K,3,0),"No")</f>
        <v>Yes</v>
      </c>
      <c r="E99" s="90" t="str">
        <f>IFERROR(VLOOKUP(Table16[[#This Row],[Encounter_id]],'wf folder'!$B:$K,4,0),"No")</f>
        <v>No</v>
      </c>
      <c r="F99" s="90" t="str">
        <f>IFERROR(VLOOKUP(Table16[[#This Row],[Encounter_id]],'wf folder'!$B:$K,5,0),"No")</f>
        <v>No</v>
      </c>
      <c r="G99" s="90" t="str">
        <f>IFERROR(VLOOKUP(Table16[[#This Row],[Encounter_id]],'wf folder'!$B:$K,6,0),"No")</f>
        <v>No</v>
      </c>
      <c r="H99" s="90">
        <f>IFERROR(VLOOKUP(Table16[[#This Row],[Encounter_id]],'wf folder'!$B:$K,7,0),0)</f>
        <v>1</v>
      </c>
      <c r="I99" s="90" t="str">
        <f>IFERROR(VLOOKUP(Table16[[#This Row],[Encounter_id]],'wf folder'!$B:$K,8,0),"No")</f>
        <v>No</v>
      </c>
      <c r="J99" s="90" t="str">
        <f>IFERROR(VLOOKUP(Table16[[#This Row],[Encounter_id]],'wf folder'!$B:$K,9,0),"No")</f>
        <v>No</v>
      </c>
      <c r="K99" s="90" t="str">
        <f>IFERROR(VLOOKUP(Table16[[#This Row],[Encounter_id]],'wf folder'!$B:$K,10,0),"No")</f>
        <v>No</v>
      </c>
    </row>
    <row r="100" spans="1:11">
      <c r="A100" t="str">
        <f t="shared" si="1"/>
        <v>3</v>
      </c>
      <c r="B100" t="s">
        <v>527</v>
      </c>
      <c r="C100" s="90" t="str">
        <f>IFERROR(VLOOKUP(Table16[[#This Row],[Encounter_id]],'wf folder'!$B:$K,2,0),"No")</f>
        <v>No</v>
      </c>
      <c r="D100" s="90" t="str">
        <f>IFERROR(VLOOKUP(Table16[[#This Row],[Encounter_id]],'wf folder'!$B:$K,3,0),"No")</f>
        <v>No</v>
      </c>
      <c r="E100" s="90" t="str">
        <f>IFERROR(VLOOKUP(Table16[[#This Row],[Encounter_id]],'wf folder'!$B:$K,4,0),"No")</f>
        <v>No</v>
      </c>
      <c r="F100" s="90" t="str">
        <f>IFERROR(VLOOKUP(Table16[[#This Row],[Encounter_id]],'wf folder'!$B:$K,5,0),"No")</f>
        <v>No</v>
      </c>
      <c r="G100" s="90" t="str">
        <f>IFERROR(VLOOKUP(Table16[[#This Row],[Encounter_id]],'wf folder'!$B:$K,6,0),"No")</f>
        <v>No</v>
      </c>
      <c r="H100" s="90">
        <f>IFERROR(VLOOKUP(Table16[[#This Row],[Encounter_id]],'wf folder'!$B:$K,7,0),0)</f>
        <v>0</v>
      </c>
      <c r="I100" s="90" t="str">
        <f>IFERROR(VLOOKUP(Table16[[#This Row],[Encounter_id]],'wf folder'!$B:$K,8,0),"No")</f>
        <v>No</v>
      </c>
      <c r="J100" s="90" t="str">
        <f>IFERROR(VLOOKUP(Table16[[#This Row],[Encounter_id]],'wf folder'!$B:$K,9,0),"No")</f>
        <v>No</v>
      </c>
      <c r="K100" s="90" t="str">
        <f>IFERROR(VLOOKUP(Table16[[#This Row],[Encounter_id]],'wf folder'!$B:$K,10,0),"No")</f>
        <v>No</v>
      </c>
    </row>
    <row r="101" spans="1:11">
      <c r="A101" t="str">
        <f t="shared" si="1"/>
        <v>3</v>
      </c>
      <c r="B101" t="s">
        <v>528</v>
      </c>
      <c r="C101" s="90" t="str">
        <f>IFERROR(VLOOKUP(Table16[[#This Row],[Encounter_id]],'wf folder'!$B:$K,2,0),"No")</f>
        <v>No</v>
      </c>
      <c r="D101" s="90" t="str">
        <f>IFERROR(VLOOKUP(Table16[[#This Row],[Encounter_id]],'wf folder'!$B:$K,3,0),"No")</f>
        <v>No</v>
      </c>
      <c r="E101" s="90" t="str">
        <f>IFERROR(VLOOKUP(Table16[[#This Row],[Encounter_id]],'wf folder'!$B:$K,4,0),"No")</f>
        <v>No</v>
      </c>
      <c r="F101" s="90" t="str">
        <f>IFERROR(VLOOKUP(Table16[[#This Row],[Encounter_id]],'wf folder'!$B:$K,5,0),"No")</f>
        <v>No</v>
      </c>
      <c r="G101" s="90" t="str">
        <f>IFERROR(VLOOKUP(Table16[[#This Row],[Encounter_id]],'wf folder'!$B:$K,6,0),"No")</f>
        <v>No</v>
      </c>
      <c r="H101" s="90">
        <f>IFERROR(VLOOKUP(Table16[[#This Row],[Encounter_id]],'wf folder'!$B:$K,7,0),0)</f>
        <v>0</v>
      </c>
      <c r="I101" s="90" t="str">
        <f>IFERROR(VLOOKUP(Table16[[#This Row],[Encounter_id]],'wf folder'!$B:$K,8,0),"No")</f>
        <v>No</v>
      </c>
      <c r="J101" s="90" t="str">
        <f>IFERROR(VLOOKUP(Table16[[#This Row],[Encounter_id]],'wf folder'!$B:$K,9,0),"No")</f>
        <v>No</v>
      </c>
      <c r="K101" s="90" t="str">
        <f>IFERROR(VLOOKUP(Table16[[#This Row],[Encounter_id]],'wf folder'!$B:$K,10,0),"No")</f>
        <v>No</v>
      </c>
    </row>
    <row r="102" spans="1:11">
      <c r="A102" t="str">
        <f t="shared" si="1"/>
        <v>3</v>
      </c>
      <c r="B102" t="s">
        <v>454</v>
      </c>
      <c r="C102" s="90" t="str">
        <f>IFERROR(VLOOKUP(Table16[[#This Row],[Encounter_id]],'wf folder'!$B:$K,2,0),"No")</f>
        <v>No</v>
      </c>
      <c r="D102" s="90" t="str">
        <f>IFERROR(VLOOKUP(Table16[[#This Row],[Encounter_id]],'wf folder'!$B:$K,3,0),"No")</f>
        <v>Yes</v>
      </c>
      <c r="E102" s="90" t="str">
        <f>IFERROR(VLOOKUP(Table16[[#This Row],[Encounter_id]],'wf folder'!$B:$K,4,0),"No")</f>
        <v>No</v>
      </c>
      <c r="F102" s="90" t="str">
        <f>IFERROR(VLOOKUP(Table16[[#This Row],[Encounter_id]],'wf folder'!$B:$K,5,0),"No")</f>
        <v>No</v>
      </c>
      <c r="G102" s="90" t="str">
        <f>IFERROR(VLOOKUP(Table16[[#This Row],[Encounter_id]],'wf folder'!$B:$K,6,0),"No")</f>
        <v>Yes</v>
      </c>
      <c r="H102" s="90">
        <f>IFERROR(VLOOKUP(Table16[[#This Row],[Encounter_id]],'wf folder'!$B:$K,7,0),0)</f>
        <v>2</v>
      </c>
      <c r="I102" s="90" t="str">
        <f>IFERROR(VLOOKUP(Table16[[#This Row],[Encounter_id]],'wf folder'!$B:$K,8,0),"No")</f>
        <v>No</v>
      </c>
      <c r="J102" s="90" t="str">
        <f>IFERROR(VLOOKUP(Table16[[#This Row],[Encounter_id]],'wf folder'!$B:$K,9,0),"No")</f>
        <v>No</v>
      </c>
      <c r="K102" s="90" t="str">
        <f>IFERROR(VLOOKUP(Table16[[#This Row],[Encounter_id]],'wf folder'!$B:$K,10,0),"No")</f>
        <v>Yes</v>
      </c>
    </row>
    <row r="103" spans="1:11">
      <c r="A103" t="str">
        <f t="shared" si="1"/>
        <v>3</v>
      </c>
      <c r="B103" t="s">
        <v>451</v>
      </c>
      <c r="C103" s="90" t="str">
        <f>IFERROR(VLOOKUP(Table16[[#This Row],[Encounter_id]],'wf folder'!$B:$K,2,0),"No")</f>
        <v>No</v>
      </c>
      <c r="D103" s="90" t="str">
        <f>IFERROR(VLOOKUP(Table16[[#This Row],[Encounter_id]],'wf folder'!$B:$K,3,0),"No")</f>
        <v>No</v>
      </c>
      <c r="E103" s="90" t="str">
        <f>IFERROR(VLOOKUP(Table16[[#This Row],[Encounter_id]],'wf folder'!$B:$K,4,0),"No")</f>
        <v>Yes</v>
      </c>
      <c r="F103" s="90" t="str">
        <f>IFERROR(VLOOKUP(Table16[[#This Row],[Encounter_id]],'wf folder'!$B:$K,5,0),"No")</f>
        <v>No</v>
      </c>
      <c r="G103" s="90" t="str">
        <f>IFERROR(VLOOKUP(Table16[[#This Row],[Encounter_id]],'wf folder'!$B:$K,6,0),"No")</f>
        <v>No</v>
      </c>
      <c r="H103" s="90">
        <f>IFERROR(VLOOKUP(Table16[[#This Row],[Encounter_id]],'wf folder'!$B:$K,7,0),0)</f>
        <v>1</v>
      </c>
      <c r="I103" s="90" t="str">
        <f>IFERROR(VLOOKUP(Table16[[#This Row],[Encounter_id]],'wf folder'!$B:$K,8,0),"No")</f>
        <v>No</v>
      </c>
      <c r="J103" s="90" t="str">
        <f>IFERROR(VLOOKUP(Table16[[#This Row],[Encounter_id]],'wf folder'!$B:$K,9,0),"No")</f>
        <v>No</v>
      </c>
      <c r="K103" s="90" t="str">
        <f>IFERROR(VLOOKUP(Table16[[#This Row],[Encounter_id]],'wf folder'!$B:$K,10,0),"No")</f>
        <v>No</v>
      </c>
    </row>
    <row r="104" spans="1:11">
      <c r="A104" t="str">
        <f t="shared" si="1"/>
        <v>3</v>
      </c>
      <c r="B104" t="s">
        <v>529</v>
      </c>
      <c r="C104" s="90" t="str">
        <f>IFERROR(VLOOKUP(Table16[[#This Row],[Encounter_id]],'wf folder'!$B:$K,2,0),"No")</f>
        <v>No</v>
      </c>
      <c r="D104" s="90" t="str">
        <f>IFERROR(VLOOKUP(Table16[[#This Row],[Encounter_id]],'wf folder'!$B:$K,3,0),"No")</f>
        <v>No</v>
      </c>
      <c r="E104" s="90" t="str">
        <f>IFERROR(VLOOKUP(Table16[[#This Row],[Encounter_id]],'wf folder'!$B:$K,4,0),"No")</f>
        <v>No</v>
      </c>
      <c r="F104" s="90" t="str">
        <f>IFERROR(VLOOKUP(Table16[[#This Row],[Encounter_id]],'wf folder'!$B:$K,5,0),"No")</f>
        <v>No</v>
      </c>
      <c r="G104" s="90" t="str">
        <f>IFERROR(VLOOKUP(Table16[[#This Row],[Encounter_id]],'wf folder'!$B:$K,6,0),"No")</f>
        <v>No</v>
      </c>
      <c r="H104" s="90">
        <f>IFERROR(VLOOKUP(Table16[[#This Row],[Encounter_id]],'wf folder'!$B:$K,7,0),0)</f>
        <v>0</v>
      </c>
      <c r="I104" s="90" t="str">
        <f>IFERROR(VLOOKUP(Table16[[#This Row],[Encounter_id]],'wf folder'!$B:$K,8,0),"No")</f>
        <v>No</v>
      </c>
      <c r="J104" s="90" t="str">
        <f>IFERROR(VLOOKUP(Table16[[#This Row],[Encounter_id]],'wf folder'!$B:$K,9,0),"No")</f>
        <v>No</v>
      </c>
      <c r="K104" s="90" t="str">
        <f>IFERROR(VLOOKUP(Table16[[#This Row],[Encounter_id]],'wf folder'!$B:$K,10,0),"No")</f>
        <v>No</v>
      </c>
    </row>
    <row r="105" spans="1:11">
      <c r="A105" t="str">
        <f t="shared" si="1"/>
        <v>3</v>
      </c>
      <c r="B105" t="s">
        <v>452</v>
      </c>
      <c r="C105" s="90" t="str">
        <f>IFERROR(VLOOKUP(Table16[[#This Row],[Encounter_id]],'wf folder'!$B:$K,2,0),"No")</f>
        <v>No</v>
      </c>
      <c r="D105" s="90" t="str">
        <f>IFERROR(VLOOKUP(Table16[[#This Row],[Encounter_id]],'wf folder'!$B:$K,3,0),"No")</f>
        <v>No</v>
      </c>
      <c r="E105" s="90" t="str">
        <f>IFERROR(VLOOKUP(Table16[[#This Row],[Encounter_id]],'wf folder'!$B:$K,4,0),"No")</f>
        <v>No</v>
      </c>
      <c r="F105" s="90" t="str">
        <f>IFERROR(VLOOKUP(Table16[[#This Row],[Encounter_id]],'wf folder'!$B:$K,5,0),"No")</f>
        <v>No</v>
      </c>
      <c r="G105" s="90" t="str">
        <f>IFERROR(VLOOKUP(Table16[[#This Row],[Encounter_id]],'wf folder'!$B:$K,6,0),"No")</f>
        <v>Yes</v>
      </c>
      <c r="H105" s="90">
        <f>IFERROR(VLOOKUP(Table16[[#This Row],[Encounter_id]],'wf folder'!$B:$K,7,0),0)</f>
        <v>1</v>
      </c>
      <c r="I105" s="90" t="str">
        <f>IFERROR(VLOOKUP(Table16[[#This Row],[Encounter_id]],'wf folder'!$B:$K,8,0),"No")</f>
        <v>No</v>
      </c>
      <c r="J105" s="90" t="str">
        <f>IFERROR(VLOOKUP(Table16[[#This Row],[Encounter_id]],'wf folder'!$B:$K,9,0),"No")</f>
        <v>No</v>
      </c>
      <c r="K105" s="90" t="str">
        <f>IFERROR(VLOOKUP(Table16[[#This Row],[Encounter_id]],'wf folder'!$B:$K,10,0),"No")</f>
        <v>Yes</v>
      </c>
    </row>
    <row r="106" spans="1:11">
      <c r="A106" t="str">
        <f t="shared" si="1"/>
        <v>3</v>
      </c>
      <c r="B106" s="93" t="s">
        <v>530</v>
      </c>
      <c r="C106" s="90" t="str">
        <f>IFERROR(VLOOKUP(Table16[[#This Row],[Encounter_id]],'wf folder'!$B:$K,2,0),"No")</f>
        <v>No</v>
      </c>
      <c r="D106" s="90" t="str">
        <f>IFERROR(VLOOKUP(Table16[[#This Row],[Encounter_id]],'wf folder'!$B:$K,3,0),"No")</f>
        <v>No</v>
      </c>
      <c r="E106" s="90" t="str">
        <f>IFERROR(VLOOKUP(Table16[[#This Row],[Encounter_id]],'wf folder'!$B:$K,4,0),"No")</f>
        <v>No</v>
      </c>
      <c r="F106" s="90" t="str">
        <f>IFERROR(VLOOKUP(Table16[[#This Row],[Encounter_id]],'wf folder'!$B:$K,5,0),"No")</f>
        <v>No</v>
      </c>
      <c r="G106" s="90" t="str">
        <f>IFERROR(VLOOKUP(Table16[[#This Row],[Encounter_id]],'wf folder'!$B:$K,6,0),"No")</f>
        <v>No</v>
      </c>
      <c r="H106" s="90">
        <f>IFERROR(VLOOKUP(Table16[[#This Row],[Encounter_id]],'wf folder'!$B:$K,7,0),0)</f>
        <v>0</v>
      </c>
      <c r="I106" s="90" t="str">
        <f>IFERROR(VLOOKUP(Table16[[#This Row],[Encounter_id]],'wf folder'!$B:$K,8,0),"No")</f>
        <v>No</v>
      </c>
      <c r="J106" s="90" t="str">
        <f>IFERROR(VLOOKUP(Table16[[#This Row],[Encounter_id]],'wf folder'!$B:$K,9,0),"No")</f>
        <v>No</v>
      </c>
      <c r="K106" s="90" t="str">
        <f>IFERROR(VLOOKUP(Table16[[#This Row],[Encounter_id]],'wf folder'!$B:$K,10,0),"No")</f>
        <v>No</v>
      </c>
    </row>
    <row r="107" spans="1:11">
      <c r="A107" t="str">
        <f t="shared" si="1"/>
        <v>3</v>
      </c>
      <c r="B107" t="s">
        <v>531</v>
      </c>
      <c r="C107" s="90" t="str">
        <f>IFERROR(VLOOKUP(Table16[[#This Row],[Encounter_id]],'wf folder'!$B:$K,2,0),"No")</f>
        <v>No</v>
      </c>
      <c r="D107" s="90" t="str">
        <f>IFERROR(VLOOKUP(Table16[[#This Row],[Encounter_id]],'wf folder'!$B:$K,3,0),"No")</f>
        <v>No</v>
      </c>
      <c r="E107" s="90" t="str">
        <f>IFERROR(VLOOKUP(Table16[[#This Row],[Encounter_id]],'wf folder'!$B:$K,4,0),"No")</f>
        <v>No</v>
      </c>
      <c r="F107" s="90" t="str">
        <f>IFERROR(VLOOKUP(Table16[[#This Row],[Encounter_id]],'wf folder'!$B:$K,5,0),"No")</f>
        <v>No</v>
      </c>
      <c r="G107" s="90" t="str">
        <f>IFERROR(VLOOKUP(Table16[[#This Row],[Encounter_id]],'wf folder'!$B:$K,6,0),"No")</f>
        <v>No</v>
      </c>
      <c r="H107" s="90">
        <f>IFERROR(VLOOKUP(Table16[[#This Row],[Encounter_id]],'wf folder'!$B:$K,7,0),0)</f>
        <v>0</v>
      </c>
      <c r="I107" s="90" t="str">
        <f>IFERROR(VLOOKUP(Table16[[#This Row],[Encounter_id]],'wf folder'!$B:$K,8,0),"No")</f>
        <v>No</v>
      </c>
      <c r="J107" s="90" t="str">
        <f>IFERROR(VLOOKUP(Table16[[#This Row],[Encounter_id]],'wf folder'!$B:$K,9,0),"No")</f>
        <v>No</v>
      </c>
      <c r="K107" s="90" t="str">
        <f>IFERROR(VLOOKUP(Table16[[#This Row],[Encounter_id]],'wf folder'!$B:$K,10,0),"No")</f>
        <v>No</v>
      </c>
    </row>
    <row r="108" spans="1:11">
      <c r="A108" t="str">
        <f t="shared" si="1"/>
        <v>3</v>
      </c>
      <c r="B108" t="s">
        <v>532</v>
      </c>
      <c r="C108" s="90" t="str">
        <f>IFERROR(VLOOKUP(Table16[[#This Row],[Encounter_id]],'wf folder'!$B:$K,2,0),"No")</f>
        <v>No</v>
      </c>
      <c r="D108" s="90" t="str">
        <f>IFERROR(VLOOKUP(Table16[[#This Row],[Encounter_id]],'wf folder'!$B:$K,3,0),"No")</f>
        <v>No</v>
      </c>
      <c r="E108" s="90" t="str">
        <f>IFERROR(VLOOKUP(Table16[[#This Row],[Encounter_id]],'wf folder'!$B:$K,4,0),"No")</f>
        <v>No</v>
      </c>
      <c r="F108" s="90" t="str">
        <f>IFERROR(VLOOKUP(Table16[[#This Row],[Encounter_id]],'wf folder'!$B:$K,5,0),"No")</f>
        <v>No</v>
      </c>
      <c r="G108" s="90" t="str">
        <f>IFERROR(VLOOKUP(Table16[[#This Row],[Encounter_id]],'wf folder'!$B:$K,6,0),"No")</f>
        <v>No</v>
      </c>
      <c r="H108" s="90">
        <f>IFERROR(VLOOKUP(Table16[[#This Row],[Encounter_id]],'wf folder'!$B:$K,7,0),0)</f>
        <v>0</v>
      </c>
      <c r="I108" s="90" t="str">
        <f>IFERROR(VLOOKUP(Table16[[#This Row],[Encounter_id]],'wf folder'!$B:$K,8,0),"No")</f>
        <v>No</v>
      </c>
      <c r="J108" s="90" t="str">
        <f>IFERROR(VLOOKUP(Table16[[#This Row],[Encounter_id]],'wf folder'!$B:$K,9,0),"No")</f>
        <v>No</v>
      </c>
      <c r="K108" s="90" t="str">
        <f>IFERROR(VLOOKUP(Table16[[#This Row],[Encounter_id]],'wf folder'!$B:$K,10,0),"No")</f>
        <v>No</v>
      </c>
    </row>
    <row r="109" spans="1:11">
      <c r="A109" t="str">
        <f t="shared" si="1"/>
        <v>3</v>
      </c>
      <c r="B109" t="s">
        <v>457</v>
      </c>
      <c r="C109" s="90" t="str">
        <f>IFERROR(VLOOKUP(Table16[[#This Row],[Encounter_id]],'wf folder'!$B:$K,2,0),"No")</f>
        <v>No</v>
      </c>
      <c r="D109" s="90" t="str">
        <f>IFERROR(VLOOKUP(Table16[[#This Row],[Encounter_id]],'wf folder'!$B:$K,3,0),"No")</f>
        <v>No</v>
      </c>
      <c r="E109" s="90" t="str">
        <f>IFERROR(VLOOKUP(Table16[[#This Row],[Encounter_id]],'wf folder'!$B:$K,4,0),"No")</f>
        <v>No</v>
      </c>
      <c r="F109" s="90" t="str">
        <f>IFERROR(VLOOKUP(Table16[[#This Row],[Encounter_id]],'wf folder'!$B:$K,5,0),"No")</f>
        <v>No</v>
      </c>
      <c r="G109" s="90" t="str">
        <f>IFERROR(VLOOKUP(Table16[[#This Row],[Encounter_id]],'wf folder'!$B:$K,6,0),"No")</f>
        <v>Yes</v>
      </c>
      <c r="H109" s="90">
        <f>IFERROR(VLOOKUP(Table16[[#This Row],[Encounter_id]],'wf folder'!$B:$K,7,0),0)</f>
        <v>1</v>
      </c>
      <c r="I109" s="90" t="str">
        <f>IFERROR(VLOOKUP(Table16[[#This Row],[Encounter_id]],'wf folder'!$B:$K,8,0),"No")</f>
        <v>No</v>
      </c>
      <c r="J109" s="90" t="str">
        <f>IFERROR(VLOOKUP(Table16[[#This Row],[Encounter_id]],'wf folder'!$B:$K,9,0),"No")</f>
        <v>No</v>
      </c>
      <c r="K109" s="90" t="str">
        <f>IFERROR(VLOOKUP(Table16[[#This Row],[Encounter_id]],'wf folder'!$B:$K,10,0),"No")</f>
        <v>Yes</v>
      </c>
    </row>
    <row r="110" spans="1:11">
      <c r="A110" t="str">
        <f t="shared" si="1"/>
        <v>3</v>
      </c>
      <c r="B110" t="s">
        <v>533</v>
      </c>
      <c r="C110" s="90" t="str">
        <f>IFERROR(VLOOKUP(Table16[[#This Row],[Encounter_id]],'wf folder'!$B:$K,2,0),"No")</f>
        <v>No</v>
      </c>
      <c r="D110" s="90" t="str">
        <f>IFERROR(VLOOKUP(Table16[[#This Row],[Encounter_id]],'wf folder'!$B:$K,3,0),"No")</f>
        <v>No</v>
      </c>
      <c r="E110" s="90" t="str">
        <f>IFERROR(VLOOKUP(Table16[[#This Row],[Encounter_id]],'wf folder'!$B:$K,4,0),"No")</f>
        <v>No</v>
      </c>
      <c r="F110" s="90" t="str">
        <f>IFERROR(VLOOKUP(Table16[[#This Row],[Encounter_id]],'wf folder'!$B:$K,5,0),"No")</f>
        <v>No</v>
      </c>
      <c r="G110" s="90" t="str">
        <f>IFERROR(VLOOKUP(Table16[[#This Row],[Encounter_id]],'wf folder'!$B:$K,6,0),"No")</f>
        <v>No</v>
      </c>
      <c r="H110" s="90">
        <f>IFERROR(VLOOKUP(Table16[[#This Row],[Encounter_id]],'wf folder'!$B:$K,7,0),0)</f>
        <v>0</v>
      </c>
      <c r="I110" s="90" t="str">
        <f>IFERROR(VLOOKUP(Table16[[#This Row],[Encounter_id]],'wf folder'!$B:$K,8,0),"No")</f>
        <v>No</v>
      </c>
      <c r="J110" s="90" t="str">
        <f>IFERROR(VLOOKUP(Table16[[#This Row],[Encounter_id]],'wf folder'!$B:$K,9,0),"No")</f>
        <v>No</v>
      </c>
      <c r="K110" s="90" t="str">
        <f>IFERROR(VLOOKUP(Table16[[#This Row],[Encounter_id]],'wf folder'!$B:$K,10,0),"No")</f>
        <v>No</v>
      </c>
    </row>
    <row r="111" spans="1:11">
      <c r="A111" t="str">
        <f t="shared" si="1"/>
        <v>3</v>
      </c>
      <c r="B111" t="s">
        <v>534</v>
      </c>
      <c r="C111" s="90" t="str">
        <f>IFERROR(VLOOKUP(Table16[[#This Row],[Encounter_id]],'wf folder'!$B:$K,2,0),"No")</f>
        <v>No</v>
      </c>
      <c r="D111" s="90" t="str">
        <f>IFERROR(VLOOKUP(Table16[[#This Row],[Encounter_id]],'wf folder'!$B:$K,3,0),"No")</f>
        <v>No</v>
      </c>
      <c r="E111" s="90" t="str">
        <f>IFERROR(VLOOKUP(Table16[[#This Row],[Encounter_id]],'wf folder'!$B:$K,4,0),"No")</f>
        <v>No</v>
      </c>
      <c r="F111" s="90" t="str">
        <f>IFERROR(VLOOKUP(Table16[[#This Row],[Encounter_id]],'wf folder'!$B:$K,5,0),"No")</f>
        <v>No</v>
      </c>
      <c r="G111" s="90" t="str">
        <f>IFERROR(VLOOKUP(Table16[[#This Row],[Encounter_id]],'wf folder'!$B:$K,6,0),"No")</f>
        <v>No</v>
      </c>
      <c r="H111" s="90">
        <f>IFERROR(VLOOKUP(Table16[[#This Row],[Encounter_id]],'wf folder'!$B:$K,7,0),0)</f>
        <v>0</v>
      </c>
      <c r="I111" s="90" t="str">
        <f>IFERROR(VLOOKUP(Table16[[#This Row],[Encounter_id]],'wf folder'!$B:$K,8,0),"No")</f>
        <v>No</v>
      </c>
      <c r="J111" s="90" t="str">
        <f>IFERROR(VLOOKUP(Table16[[#This Row],[Encounter_id]],'wf folder'!$B:$K,9,0),"No")</f>
        <v>No</v>
      </c>
      <c r="K111" s="90" t="str">
        <f>IFERROR(VLOOKUP(Table16[[#This Row],[Encounter_id]],'wf folder'!$B:$K,10,0),"No")</f>
        <v>No</v>
      </c>
    </row>
    <row r="112" spans="1:11">
      <c r="A112" t="str">
        <f t="shared" si="1"/>
        <v>3</v>
      </c>
      <c r="B112" t="s">
        <v>455</v>
      </c>
      <c r="C112" s="90" t="str">
        <f>IFERROR(VLOOKUP(Table16[[#This Row],[Encounter_id]],'wf folder'!$B:$K,2,0),"No")</f>
        <v>No</v>
      </c>
      <c r="D112" s="90" t="str">
        <f>IFERROR(VLOOKUP(Table16[[#This Row],[Encounter_id]],'wf folder'!$B:$K,3,0),"No")</f>
        <v>No</v>
      </c>
      <c r="E112" s="90" t="str">
        <f>IFERROR(VLOOKUP(Table16[[#This Row],[Encounter_id]],'wf folder'!$B:$K,4,0),"No")</f>
        <v>No</v>
      </c>
      <c r="F112" s="90" t="str">
        <f>IFERROR(VLOOKUP(Table16[[#This Row],[Encounter_id]],'wf folder'!$B:$K,5,0),"No")</f>
        <v>No</v>
      </c>
      <c r="G112" s="90" t="str">
        <f>IFERROR(VLOOKUP(Table16[[#This Row],[Encounter_id]],'wf folder'!$B:$K,6,0),"No")</f>
        <v>Yes</v>
      </c>
      <c r="H112" s="90">
        <f>IFERROR(VLOOKUP(Table16[[#This Row],[Encounter_id]],'wf folder'!$B:$K,7,0),0)</f>
        <v>1</v>
      </c>
      <c r="I112" s="90" t="str">
        <f>IFERROR(VLOOKUP(Table16[[#This Row],[Encounter_id]],'wf folder'!$B:$K,8,0),"No")</f>
        <v>No</v>
      </c>
      <c r="J112" s="90" t="str">
        <f>IFERROR(VLOOKUP(Table16[[#This Row],[Encounter_id]],'wf folder'!$B:$K,9,0),"No")</f>
        <v>No</v>
      </c>
      <c r="K112" s="90" t="str">
        <f>IFERROR(VLOOKUP(Table16[[#This Row],[Encounter_id]],'wf folder'!$B:$K,10,0),"No")</f>
        <v>Yes</v>
      </c>
    </row>
    <row r="113" spans="1:11">
      <c r="A113" t="str">
        <f t="shared" si="1"/>
        <v>3</v>
      </c>
      <c r="B113" t="s">
        <v>535</v>
      </c>
      <c r="C113" s="90" t="str">
        <f>IFERROR(VLOOKUP(Table16[[#This Row],[Encounter_id]],'wf folder'!$B:$K,2,0),"No")</f>
        <v>No</v>
      </c>
      <c r="D113" s="90" t="str">
        <f>IFERROR(VLOOKUP(Table16[[#This Row],[Encounter_id]],'wf folder'!$B:$K,3,0),"No")</f>
        <v>No</v>
      </c>
      <c r="E113" s="90" t="str">
        <f>IFERROR(VLOOKUP(Table16[[#This Row],[Encounter_id]],'wf folder'!$B:$K,4,0),"No")</f>
        <v>No</v>
      </c>
      <c r="F113" s="90" t="str">
        <f>IFERROR(VLOOKUP(Table16[[#This Row],[Encounter_id]],'wf folder'!$B:$K,5,0),"No")</f>
        <v>No</v>
      </c>
      <c r="G113" s="90" t="str">
        <f>IFERROR(VLOOKUP(Table16[[#This Row],[Encounter_id]],'wf folder'!$B:$K,6,0),"No")</f>
        <v>No</v>
      </c>
      <c r="H113" s="90">
        <f>IFERROR(VLOOKUP(Table16[[#This Row],[Encounter_id]],'wf folder'!$B:$K,7,0),0)</f>
        <v>0</v>
      </c>
      <c r="I113" s="90" t="str">
        <f>IFERROR(VLOOKUP(Table16[[#This Row],[Encounter_id]],'wf folder'!$B:$K,8,0),"No")</f>
        <v>No</v>
      </c>
      <c r="J113" s="90" t="str">
        <f>IFERROR(VLOOKUP(Table16[[#This Row],[Encounter_id]],'wf folder'!$B:$K,9,0),"No")</f>
        <v>No</v>
      </c>
      <c r="K113" s="90" t="str">
        <f>IFERROR(VLOOKUP(Table16[[#This Row],[Encounter_id]],'wf folder'!$B:$K,10,0),"No")</f>
        <v>No</v>
      </c>
    </row>
    <row r="114" spans="1:11">
      <c r="A114" t="str">
        <f t="shared" si="1"/>
        <v>3</v>
      </c>
      <c r="B114" t="s">
        <v>536</v>
      </c>
      <c r="C114" s="90" t="str">
        <f>IFERROR(VLOOKUP(Table16[[#This Row],[Encounter_id]],'wf folder'!$B:$K,2,0),"No")</f>
        <v>No</v>
      </c>
      <c r="D114" s="90" t="str">
        <f>IFERROR(VLOOKUP(Table16[[#This Row],[Encounter_id]],'wf folder'!$B:$K,3,0),"No")</f>
        <v>No</v>
      </c>
      <c r="E114" s="90" t="str">
        <f>IFERROR(VLOOKUP(Table16[[#This Row],[Encounter_id]],'wf folder'!$B:$K,4,0),"No")</f>
        <v>No</v>
      </c>
      <c r="F114" s="90" t="str">
        <f>IFERROR(VLOOKUP(Table16[[#This Row],[Encounter_id]],'wf folder'!$B:$K,5,0),"No")</f>
        <v>No</v>
      </c>
      <c r="G114" s="90" t="str">
        <f>IFERROR(VLOOKUP(Table16[[#This Row],[Encounter_id]],'wf folder'!$B:$K,6,0),"No")</f>
        <v>No</v>
      </c>
      <c r="H114" s="90">
        <f>IFERROR(VLOOKUP(Table16[[#This Row],[Encounter_id]],'wf folder'!$B:$K,7,0),0)</f>
        <v>0</v>
      </c>
      <c r="I114" s="90" t="str">
        <f>IFERROR(VLOOKUP(Table16[[#This Row],[Encounter_id]],'wf folder'!$B:$K,8,0),"No")</f>
        <v>No</v>
      </c>
      <c r="J114" s="90" t="str">
        <f>IFERROR(VLOOKUP(Table16[[#This Row],[Encounter_id]],'wf folder'!$B:$K,9,0),"No")</f>
        <v>No</v>
      </c>
      <c r="K114" s="90" t="str">
        <f>IFERROR(VLOOKUP(Table16[[#This Row],[Encounter_id]],'wf folder'!$B:$K,10,0),"No")</f>
        <v>No</v>
      </c>
    </row>
    <row r="115" spans="1:11">
      <c r="A115" t="str">
        <f t="shared" si="1"/>
        <v>3</v>
      </c>
      <c r="B115" s="93" t="s">
        <v>537</v>
      </c>
      <c r="C115" s="90" t="str">
        <f>IFERROR(VLOOKUP(Table16[[#This Row],[Encounter_id]],'wf folder'!$B:$K,2,0),"No")</f>
        <v>No</v>
      </c>
      <c r="D115" s="90" t="str">
        <f>IFERROR(VLOOKUP(Table16[[#This Row],[Encounter_id]],'wf folder'!$B:$K,3,0),"No")</f>
        <v>No</v>
      </c>
      <c r="E115" s="90" t="str">
        <f>IFERROR(VLOOKUP(Table16[[#This Row],[Encounter_id]],'wf folder'!$B:$K,4,0),"No")</f>
        <v>No</v>
      </c>
      <c r="F115" s="90" t="str">
        <f>IFERROR(VLOOKUP(Table16[[#This Row],[Encounter_id]],'wf folder'!$B:$K,5,0),"No")</f>
        <v>No</v>
      </c>
      <c r="G115" s="90" t="str">
        <f>IFERROR(VLOOKUP(Table16[[#This Row],[Encounter_id]],'wf folder'!$B:$K,6,0),"No")</f>
        <v>No</v>
      </c>
      <c r="H115" s="90">
        <f>IFERROR(VLOOKUP(Table16[[#This Row],[Encounter_id]],'wf folder'!$B:$K,7,0),0)</f>
        <v>0</v>
      </c>
      <c r="I115" s="90" t="str">
        <f>IFERROR(VLOOKUP(Table16[[#This Row],[Encounter_id]],'wf folder'!$B:$K,8,0),"No")</f>
        <v>No</v>
      </c>
      <c r="J115" s="90" t="str">
        <f>IFERROR(VLOOKUP(Table16[[#This Row],[Encounter_id]],'wf folder'!$B:$K,9,0),"No")</f>
        <v>No</v>
      </c>
      <c r="K115" s="90" t="str">
        <f>IFERROR(VLOOKUP(Table16[[#This Row],[Encounter_id]],'wf folder'!$B:$K,10,0),"No")</f>
        <v>No</v>
      </c>
    </row>
    <row r="116" spans="1:11">
      <c r="A116" t="str">
        <f t="shared" si="1"/>
        <v>3</v>
      </c>
      <c r="B116" t="s">
        <v>444</v>
      </c>
      <c r="C116" s="90" t="str">
        <f>IFERROR(VLOOKUP(Table16[[#This Row],[Encounter_id]],'wf folder'!$B:$K,2,0),"No")</f>
        <v>Yes</v>
      </c>
      <c r="D116" s="90" t="str">
        <f>IFERROR(VLOOKUP(Table16[[#This Row],[Encounter_id]],'wf folder'!$B:$K,3,0),"No")</f>
        <v>No</v>
      </c>
      <c r="E116" s="90" t="str">
        <f>IFERROR(VLOOKUP(Table16[[#This Row],[Encounter_id]],'wf folder'!$B:$K,4,0),"No")</f>
        <v>No</v>
      </c>
      <c r="F116" s="90" t="str">
        <f>IFERROR(VLOOKUP(Table16[[#This Row],[Encounter_id]],'wf folder'!$B:$K,5,0),"No")</f>
        <v>No</v>
      </c>
      <c r="G116" s="90" t="str">
        <f>IFERROR(VLOOKUP(Table16[[#This Row],[Encounter_id]],'wf folder'!$B:$K,6,0),"No")</f>
        <v>No</v>
      </c>
      <c r="H116" s="90">
        <f>IFERROR(VLOOKUP(Table16[[#This Row],[Encounter_id]],'wf folder'!$B:$K,7,0),0)</f>
        <v>1</v>
      </c>
      <c r="I116" s="90" t="str">
        <f>IFERROR(VLOOKUP(Table16[[#This Row],[Encounter_id]],'wf folder'!$B:$K,8,0),"No")</f>
        <v>No</v>
      </c>
      <c r="J116" s="90" t="str">
        <f>IFERROR(VLOOKUP(Table16[[#This Row],[Encounter_id]],'wf folder'!$B:$K,9,0),"No")</f>
        <v>No</v>
      </c>
      <c r="K116" s="90" t="str">
        <f>IFERROR(VLOOKUP(Table16[[#This Row],[Encounter_id]],'wf folder'!$B:$K,10,0),"No")</f>
        <v>No</v>
      </c>
    </row>
    <row r="117" spans="1:11">
      <c r="A117" t="str">
        <f t="shared" si="1"/>
        <v>3</v>
      </c>
      <c r="B117" t="s">
        <v>445</v>
      </c>
      <c r="C117" s="90" t="str">
        <f>IFERROR(VLOOKUP(Table16[[#This Row],[Encounter_id]],'wf folder'!$B:$K,2,0),"No")</f>
        <v>Yes</v>
      </c>
      <c r="D117" s="90" t="str">
        <f>IFERROR(VLOOKUP(Table16[[#This Row],[Encounter_id]],'wf folder'!$B:$K,3,0),"No")</f>
        <v>No</v>
      </c>
      <c r="E117" s="90" t="str">
        <f>IFERROR(VLOOKUP(Table16[[#This Row],[Encounter_id]],'wf folder'!$B:$K,4,0),"No")</f>
        <v>No</v>
      </c>
      <c r="F117" s="90" t="str">
        <f>IFERROR(VLOOKUP(Table16[[#This Row],[Encounter_id]],'wf folder'!$B:$K,5,0),"No")</f>
        <v>No</v>
      </c>
      <c r="G117" s="90" t="str">
        <f>IFERROR(VLOOKUP(Table16[[#This Row],[Encounter_id]],'wf folder'!$B:$K,6,0),"No")</f>
        <v>No</v>
      </c>
      <c r="H117" s="90">
        <f>IFERROR(VLOOKUP(Table16[[#This Row],[Encounter_id]],'wf folder'!$B:$K,7,0),0)</f>
        <v>1</v>
      </c>
      <c r="I117" s="90" t="str">
        <f>IFERROR(VLOOKUP(Table16[[#This Row],[Encounter_id]],'wf folder'!$B:$K,8,0),"No")</f>
        <v>No</v>
      </c>
      <c r="J117" s="90" t="str">
        <f>IFERROR(VLOOKUP(Table16[[#This Row],[Encounter_id]],'wf folder'!$B:$K,9,0),"No")</f>
        <v>No</v>
      </c>
      <c r="K117" s="90" t="str">
        <f>IFERROR(VLOOKUP(Table16[[#This Row],[Encounter_id]],'wf folder'!$B:$K,10,0),"No")</f>
        <v>No</v>
      </c>
    </row>
    <row r="118" spans="1:11">
      <c r="A118" t="str">
        <f t="shared" si="1"/>
        <v>3</v>
      </c>
      <c r="B118" t="s">
        <v>539</v>
      </c>
      <c r="C118" s="90" t="str">
        <f>IFERROR(VLOOKUP(Table16[[#This Row],[Encounter_id]],'wf folder'!$B:$K,2,0),"No")</f>
        <v>No</v>
      </c>
      <c r="D118" s="90" t="str">
        <f>IFERROR(VLOOKUP(Table16[[#This Row],[Encounter_id]],'wf folder'!$B:$K,3,0),"No")</f>
        <v>No</v>
      </c>
      <c r="E118" s="90" t="str">
        <f>IFERROR(VLOOKUP(Table16[[#This Row],[Encounter_id]],'wf folder'!$B:$K,4,0),"No")</f>
        <v>No</v>
      </c>
      <c r="F118" s="90" t="str">
        <f>IFERROR(VLOOKUP(Table16[[#This Row],[Encounter_id]],'wf folder'!$B:$K,5,0),"No")</f>
        <v>No</v>
      </c>
      <c r="G118" s="90" t="str">
        <f>IFERROR(VLOOKUP(Table16[[#This Row],[Encounter_id]],'wf folder'!$B:$K,6,0),"No")</f>
        <v>No</v>
      </c>
      <c r="H118" s="90">
        <f>IFERROR(VLOOKUP(Table16[[#This Row],[Encounter_id]],'wf folder'!$B:$K,7,0),0)</f>
        <v>0</v>
      </c>
      <c r="I118" s="90" t="str">
        <f>IFERROR(VLOOKUP(Table16[[#This Row],[Encounter_id]],'wf folder'!$B:$K,8,0),"No")</f>
        <v>No</v>
      </c>
      <c r="J118" s="90" t="str">
        <f>IFERROR(VLOOKUP(Table16[[#This Row],[Encounter_id]],'wf folder'!$B:$K,9,0),"No")</f>
        <v>No</v>
      </c>
      <c r="K118" s="90" t="str">
        <f>IFERROR(VLOOKUP(Table16[[#This Row],[Encounter_id]],'wf folder'!$B:$K,10,0),"No")</f>
        <v>No</v>
      </c>
    </row>
    <row r="119" spans="1:11">
      <c r="A119" t="str">
        <f t="shared" si="1"/>
        <v>3</v>
      </c>
      <c r="B119" t="s">
        <v>540</v>
      </c>
      <c r="C119" s="90" t="str">
        <f>IFERROR(VLOOKUP(Table16[[#This Row],[Encounter_id]],'wf folder'!$B:$K,2,0),"No")</f>
        <v>No</v>
      </c>
      <c r="D119" s="90" t="str">
        <f>IFERROR(VLOOKUP(Table16[[#This Row],[Encounter_id]],'wf folder'!$B:$K,3,0),"No")</f>
        <v>No</v>
      </c>
      <c r="E119" s="90" t="str">
        <f>IFERROR(VLOOKUP(Table16[[#This Row],[Encounter_id]],'wf folder'!$B:$K,4,0),"No")</f>
        <v>No</v>
      </c>
      <c r="F119" s="90" t="str">
        <f>IFERROR(VLOOKUP(Table16[[#This Row],[Encounter_id]],'wf folder'!$B:$K,5,0),"No")</f>
        <v>No</v>
      </c>
      <c r="G119" s="90" t="str">
        <f>IFERROR(VLOOKUP(Table16[[#This Row],[Encounter_id]],'wf folder'!$B:$K,6,0),"No")</f>
        <v>No</v>
      </c>
      <c r="H119" s="90">
        <f>IFERROR(VLOOKUP(Table16[[#This Row],[Encounter_id]],'wf folder'!$B:$K,7,0),0)</f>
        <v>0</v>
      </c>
      <c r="I119" s="90" t="str">
        <f>IFERROR(VLOOKUP(Table16[[#This Row],[Encounter_id]],'wf folder'!$B:$K,8,0),"No")</f>
        <v>No</v>
      </c>
      <c r="J119" s="90" t="str">
        <f>IFERROR(VLOOKUP(Table16[[#This Row],[Encounter_id]],'wf folder'!$B:$K,9,0),"No")</f>
        <v>No</v>
      </c>
      <c r="K119" s="90" t="str">
        <f>IFERROR(VLOOKUP(Table16[[#This Row],[Encounter_id]],'wf folder'!$B:$K,10,0),"No")</f>
        <v>No</v>
      </c>
    </row>
    <row r="120" spans="1:11">
      <c r="A120" t="str">
        <f t="shared" si="1"/>
        <v>3</v>
      </c>
      <c r="B120" t="s">
        <v>446</v>
      </c>
      <c r="C120" s="90" t="str">
        <f>IFERROR(VLOOKUP(Table16[[#This Row],[Encounter_id]],'wf folder'!$B:$K,2,0),"No")</f>
        <v>No</v>
      </c>
      <c r="D120" s="90" t="str">
        <f>IFERROR(VLOOKUP(Table16[[#This Row],[Encounter_id]],'wf folder'!$B:$K,3,0),"No")</f>
        <v>Yes</v>
      </c>
      <c r="E120" s="90" t="str">
        <f>IFERROR(VLOOKUP(Table16[[#This Row],[Encounter_id]],'wf folder'!$B:$K,4,0),"No")</f>
        <v>No</v>
      </c>
      <c r="F120" s="90" t="str">
        <f>IFERROR(VLOOKUP(Table16[[#This Row],[Encounter_id]],'wf folder'!$B:$K,5,0),"No")</f>
        <v>No</v>
      </c>
      <c r="G120" s="90" t="str">
        <f>IFERROR(VLOOKUP(Table16[[#This Row],[Encounter_id]],'wf folder'!$B:$K,6,0),"No")</f>
        <v>Yes</v>
      </c>
      <c r="H120" s="90">
        <f>IFERROR(VLOOKUP(Table16[[#This Row],[Encounter_id]],'wf folder'!$B:$K,7,0),0)</f>
        <v>2</v>
      </c>
      <c r="I120" s="90" t="str">
        <f>IFERROR(VLOOKUP(Table16[[#This Row],[Encounter_id]],'wf folder'!$B:$K,8,0),"No")</f>
        <v>No</v>
      </c>
      <c r="J120" s="90" t="str">
        <f>IFERROR(VLOOKUP(Table16[[#This Row],[Encounter_id]],'wf folder'!$B:$K,9,0),"No")</f>
        <v>No</v>
      </c>
      <c r="K120" s="90" t="str">
        <f>IFERROR(VLOOKUP(Table16[[#This Row],[Encounter_id]],'wf folder'!$B:$K,10,0),"No")</f>
        <v>Yes</v>
      </c>
    </row>
    <row r="121" spans="1:11">
      <c r="A121" t="str">
        <f t="shared" si="1"/>
        <v>3</v>
      </c>
      <c r="B121" s="93" t="s">
        <v>447</v>
      </c>
      <c r="C121" s="90" t="str">
        <f>IFERROR(VLOOKUP(Table16[[#This Row],[Encounter_id]],'wf folder'!$B:$K,2,0),"No")</f>
        <v>No</v>
      </c>
      <c r="D121" s="90" t="str">
        <f>IFERROR(VLOOKUP(Table16[[#This Row],[Encounter_id]],'wf folder'!$B:$K,3,0),"No")</f>
        <v>Yes</v>
      </c>
      <c r="E121" s="90" t="str">
        <f>IFERROR(VLOOKUP(Table16[[#This Row],[Encounter_id]],'wf folder'!$B:$K,4,0),"No")</f>
        <v>No</v>
      </c>
      <c r="F121" s="90" t="str">
        <f>IFERROR(VLOOKUP(Table16[[#This Row],[Encounter_id]],'wf folder'!$B:$K,5,0),"No")</f>
        <v>No</v>
      </c>
      <c r="G121" s="90" t="str">
        <f>IFERROR(VLOOKUP(Table16[[#This Row],[Encounter_id]],'wf folder'!$B:$K,6,0),"No")</f>
        <v>Yes</v>
      </c>
      <c r="H121" s="90">
        <f>IFERROR(VLOOKUP(Table16[[#This Row],[Encounter_id]],'wf folder'!$B:$K,7,0),0)</f>
        <v>2</v>
      </c>
      <c r="I121" s="90" t="str">
        <f>IFERROR(VLOOKUP(Table16[[#This Row],[Encounter_id]],'wf folder'!$B:$K,8,0),"No")</f>
        <v>No</v>
      </c>
      <c r="J121" s="90" t="str">
        <f>IFERROR(VLOOKUP(Table16[[#This Row],[Encounter_id]],'wf folder'!$B:$K,9,0),"No")</f>
        <v>No</v>
      </c>
      <c r="K121" s="90" t="str">
        <f>IFERROR(VLOOKUP(Table16[[#This Row],[Encounter_id]],'wf folder'!$B:$K,10,0),"No")</f>
        <v>Yes</v>
      </c>
    </row>
    <row r="122" spans="1:11">
      <c r="A122" t="str">
        <f t="shared" si="1"/>
        <v>3</v>
      </c>
      <c r="B122" t="s">
        <v>541</v>
      </c>
      <c r="C122" s="90" t="str">
        <f>IFERROR(VLOOKUP(Table16[[#This Row],[Encounter_id]],'wf folder'!$B:$K,2,0),"No")</f>
        <v>No</v>
      </c>
      <c r="D122" s="90" t="str">
        <f>IFERROR(VLOOKUP(Table16[[#This Row],[Encounter_id]],'wf folder'!$B:$K,3,0),"No")</f>
        <v>No</v>
      </c>
      <c r="E122" s="90" t="str">
        <f>IFERROR(VLOOKUP(Table16[[#This Row],[Encounter_id]],'wf folder'!$B:$K,4,0),"No")</f>
        <v>No</v>
      </c>
      <c r="F122" s="90" t="str">
        <f>IFERROR(VLOOKUP(Table16[[#This Row],[Encounter_id]],'wf folder'!$B:$K,5,0),"No")</f>
        <v>No</v>
      </c>
      <c r="G122" s="90" t="str">
        <f>IFERROR(VLOOKUP(Table16[[#This Row],[Encounter_id]],'wf folder'!$B:$K,6,0),"No")</f>
        <v>No</v>
      </c>
      <c r="H122" s="90">
        <f>IFERROR(VLOOKUP(Table16[[#This Row],[Encounter_id]],'wf folder'!$B:$K,7,0),0)</f>
        <v>0</v>
      </c>
      <c r="I122" s="90" t="str">
        <f>IFERROR(VLOOKUP(Table16[[#This Row],[Encounter_id]],'wf folder'!$B:$K,8,0),"No")</f>
        <v>No</v>
      </c>
      <c r="J122" s="90" t="str">
        <f>IFERROR(VLOOKUP(Table16[[#This Row],[Encounter_id]],'wf folder'!$B:$K,9,0),"No")</f>
        <v>No</v>
      </c>
      <c r="K122" s="90" t="str">
        <f>IFERROR(VLOOKUP(Table16[[#This Row],[Encounter_id]],'wf folder'!$B:$K,10,0),"No")</f>
        <v>No</v>
      </c>
    </row>
    <row r="123" spans="1:11">
      <c r="A123" t="str">
        <f t="shared" si="1"/>
        <v>3</v>
      </c>
      <c r="B123" t="s">
        <v>448</v>
      </c>
      <c r="C123" s="90" t="str">
        <f>IFERROR(VLOOKUP(Table16[[#This Row],[Encounter_id]],'wf folder'!$B:$K,2,0),"No")</f>
        <v>No</v>
      </c>
      <c r="D123" s="90" t="str">
        <f>IFERROR(VLOOKUP(Table16[[#This Row],[Encounter_id]],'wf folder'!$B:$K,3,0),"No")</f>
        <v>Yes</v>
      </c>
      <c r="E123" s="90" t="str">
        <f>IFERROR(VLOOKUP(Table16[[#This Row],[Encounter_id]],'wf folder'!$B:$K,4,0),"No")</f>
        <v>No</v>
      </c>
      <c r="F123" s="90" t="str">
        <f>IFERROR(VLOOKUP(Table16[[#This Row],[Encounter_id]],'wf folder'!$B:$K,5,0),"No")</f>
        <v>Yes</v>
      </c>
      <c r="G123" s="90" t="str">
        <f>IFERROR(VLOOKUP(Table16[[#This Row],[Encounter_id]],'wf folder'!$B:$K,6,0),"No")</f>
        <v>No</v>
      </c>
      <c r="H123" s="90">
        <f>IFERROR(VLOOKUP(Table16[[#This Row],[Encounter_id]],'wf folder'!$B:$K,7,0),0)</f>
        <v>2</v>
      </c>
      <c r="I123" s="90" t="str">
        <f>IFERROR(VLOOKUP(Table16[[#This Row],[Encounter_id]],'wf folder'!$B:$K,8,0),"No")</f>
        <v>No</v>
      </c>
      <c r="J123" s="90" t="str">
        <f>IFERROR(VLOOKUP(Table16[[#This Row],[Encounter_id]],'wf folder'!$B:$K,9,0),"No")</f>
        <v>No</v>
      </c>
      <c r="K123" s="90" t="str">
        <f>IFERROR(VLOOKUP(Table16[[#This Row],[Encounter_id]],'wf folder'!$B:$K,10,0),"No")</f>
        <v>No</v>
      </c>
    </row>
    <row r="124" spans="1:11">
      <c r="A124" t="str">
        <f t="shared" si="1"/>
        <v>3</v>
      </c>
      <c r="B124" t="s">
        <v>542</v>
      </c>
      <c r="C124" s="90" t="str">
        <f>IFERROR(VLOOKUP(Table16[[#This Row],[Encounter_id]],'wf folder'!$B:$K,2,0),"No")</f>
        <v>No</v>
      </c>
      <c r="D124" s="90" t="str">
        <f>IFERROR(VLOOKUP(Table16[[#This Row],[Encounter_id]],'wf folder'!$B:$K,3,0),"No")</f>
        <v>No</v>
      </c>
      <c r="E124" s="90" t="str">
        <f>IFERROR(VLOOKUP(Table16[[#This Row],[Encounter_id]],'wf folder'!$B:$K,4,0),"No")</f>
        <v>No</v>
      </c>
      <c r="F124" s="90" t="str">
        <f>IFERROR(VLOOKUP(Table16[[#This Row],[Encounter_id]],'wf folder'!$B:$K,5,0),"No")</f>
        <v>No</v>
      </c>
      <c r="G124" s="90" t="str">
        <f>IFERROR(VLOOKUP(Table16[[#This Row],[Encounter_id]],'wf folder'!$B:$K,6,0),"No")</f>
        <v>No</v>
      </c>
      <c r="H124" s="90">
        <f>IFERROR(VLOOKUP(Table16[[#This Row],[Encounter_id]],'wf folder'!$B:$K,7,0),0)</f>
        <v>0</v>
      </c>
      <c r="I124" s="90" t="str">
        <f>IFERROR(VLOOKUP(Table16[[#This Row],[Encounter_id]],'wf folder'!$B:$K,8,0),"No")</f>
        <v>No</v>
      </c>
      <c r="J124" s="90" t="str">
        <f>IFERROR(VLOOKUP(Table16[[#This Row],[Encounter_id]],'wf folder'!$B:$K,9,0),"No")</f>
        <v>No</v>
      </c>
      <c r="K124" s="90" t="str">
        <f>IFERROR(VLOOKUP(Table16[[#This Row],[Encounter_id]],'wf folder'!$B:$K,10,0),"No")</f>
        <v>No</v>
      </c>
    </row>
    <row r="125" spans="1:11">
      <c r="A125" t="str">
        <f t="shared" si="1"/>
        <v>4</v>
      </c>
      <c r="B125" t="s">
        <v>543</v>
      </c>
      <c r="C125" s="90" t="str">
        <f>IFERROR(VLOOKUP(Table16[[#This Row],[Encounter_id]],'wf folder'!$B:$K,2,0),"No")</f>
        <v>No</v>
      </c>
      <c r="D125" s="90" t="str">
        <f>IFERROR(VLOOKUP(Table16[[#This Row],[Encounter_id]],'wf folder'!$B:$K,3,0),"No")</f>
        <v>No</v>
      </c>
      <c r="E125" s="90" t="str">
        <f>IFERROR(VLOOKUP(Table16[[#This Row],[Encounter_id]],'wf folder'!$B:$K,4,0),"No")</f>
        <v>Yes</v>
      </c>
      <c r="F125" s="90" t="str">
        <f>IFERROR(VLOOKUP(Table16[[#This Row],[Encounter_id]],'wf folder'!$B:$K,5,0),"No")</f>
        <v>No</v>
      </c>
      <c r="G125" s="90" t="str">
        <f>IFERROR(VLOOKUP(Table16[[#This Row],[Encounter_id]],'wf folder'!$B:$K,6,0),"No")</f>
        <v>No</v>
      </c>
      <c r="H125" s="90">
        <f>IFERROR(VLOOKUP(Table16[[#This Row],[Encounter_id]],'wf folder'!$B:$K,7,0),0)</f>
        <v>1</v>
      </c>
      <c r="I125" s="90" t="str">
        <f>IFERROR(VLOOKUP(Table16[[#This Row],[Encounter_id]],'wf folder'!$B:$K,8,0),"No")</f>
        <v>No</v>
      </c>
      <c r="J125" s="90" t="str">
        <f>IFERROR(VLOOKUP(Table16[[#This Row],[Encounter_id]],'wf folder'!$B:$K,9,0),"No")</f>
        <v>No</v>
      </c>
      <c r="K125" s="90" t="str">
        <f>IFERROR(VLOOKUP(Table16[[#This Row],[Encounter_id]],'wf folder'!$B:$K,10,0),"No")</f>
        <v>No</v>
      </c>
    </row>
    <row r="126" spans="1:11">
      <c r="A126" t="str">
        <f t="shared" si="1"/>
        <v>4</v>
      </c>
      <c r="B126" s="93" t="s">
        <v>544</v>
      </c>
      <c r="C126" s="90" t="str">
        <f>IFERROR(VLOOKUP(Table16[[#This Row],[Encounter_id]],'wf folder'!$B:$K,2,0),"No")</f>
        <v>Yes</v>
      </c>
      <c r="D126" s="90" t="str">
        <f>IFERROR(VLOOKUP(Table16[[#This Row],[Encounter_id]],'wf folder'!$B:$K,3,0),"No")</f>
        <v>No</v>
      </c>
      <c r="E126" s="90" t="str">
        <f>IFERROR(VLOOKUP(Table16[[#This Row],[Encounter_id]],'wf folder'!$B:$K,4,0),"No")</f>
        <v>No</v>
      </c>
      <c r="F126" s="90" t="str">
        <f>IFERROR(VLOOKUP(Table16[[#This Row],[Encounter_id]],'wf folder'!$B:$K,5,0),"No")</f>
        <v>No</v>
      </c>
      <c r="G126" s="90" t="str">
        <f>IFERROR(VLOOKUP(Table16[[#This Row],[Encounter_id]],'wf folder'!$B:$K,6,0),"No")</f>
        <v>No</v>
      </c>
      <c r="H126" s="90">
        <f>IFERROR(VLOOKUP(Table16[[#This Row],[Encounter_id]],'wf folder'!$B:$K,7,0),0)</f>
        <v>1</v>
      </c>
      <c r="I126" s="90" t="str">
        <f>IFERROR(VLOOKUP(Table16[[#This Row],[Encounter_id]],'wf folder'!$B:$K,8,0),"No")</f>
        <v>No</v>
      </c>
      <c r="J126" s="90" t="str">
        <f>IFERROR(VLOOKUP(Table16[[#This Row],[Encounter_id]],'wf folder'!$B:$K,9,0),"No")</f>
        <v>No</v>
      </c>
      <c r="K126" s="90" t="str">
        <f>IFERROR(VLOOKUP(Table16[[#This Row],[Encounter_id]],'wf folder'!$B:$K,10,0),"No")</f>
        <v>No</v>
      </c>
    </row>
    <row r="127" spans="1:11">
      <c r="A127" t="str">
        <f t="shared" si="1"/>
        <v>4</v>
      </c>
      <c r="B127" t="s">
        <v>545</v>
      </c>
      <c r="C127" s="90" t="str">
        <f>IFERROR(VLOOKUP(Table16[[#This Row],[Encounter_id]],'wf folder'!$B:$K,2,0),"No")</f>
        <v>No</v>
      </c>
      <c r="D127" s="90" t="str">
        <f>IFERROR(VLOOKUP(Table16[[#This Row],[Encounter_id]],'wf folder'!$B:$K,3,0),"No")</f>
        <v>No</v>
      </c>
      <c r="E127" s="90" t="str">
        <f>IFERROR(VLOOKUP(Table16[[#This Row],[Encounter_id]],'wf folder'!$B:$K,4,0),"No")</f>
        <v>No</v>
      </c>
      <c r="F127" s="90" t="str">
        <f>IFERROR(VLOOKUP(Table16[[#This Row],[Encounter_id]],'wf folder'!$B:$K,5,0),"No")</f>
        <v>No</v>
      </c>
      <c r="G127" s="90" t="str">
        <f>IFERROR(VLOOKUP(Table16[[#This Row],[Encounter_id]],'wf folder'!$B:$K,6,0),"No")</f>
        <v>No</v>
      </c>
      <c r="H127" s="90">
        <f>IFERROR(VLOOKUP(Table16[[#This Row],[Encounter_id]],'wf folder'!$B:$K,7,0),0)</f>
        <v>0</v>
      </c>
      <c r="I127" s="90" t="str">
        <f>IFERROR(VLOOKUP(Table16[[#This Row],[Encounter_id]],'wf folder'!$B:$K,8,0),"No")</f>
        <v>No</v>
      </c>
      <c r="J127" s="90" t="str">
        <f>IFERROR(VLOOKUP(Table16[[#This Row],[Encounter_id]],'wf folder'!$B:$K,9,0),"No")</f>
        <v>No</v>
      </c>
      <c r="K127" s="90" t="str">
        <f>IFERROR(VLOOKUP(Table16[[#This Row],[Encounter_id]],'wf folder'!$B:$K,10,0),"No")</f>
        <v>No</v>
      </c>
    </row>
    <row r="128" spans="1:11">
      <c r="A128" t="str">
        <f t="shared" si="1"/>
        <v>4</v>
      </c>
      <c r="B128" t="s">
        <v>546</v>
      </c>
      <c r="C128" s="90" t="str">
        <f>IFERROR(VLOOKUP(Table16[[#This Row],[Encounter_id]],'wf folder'!$B:$K,2,0),"No")</f>
        <v>No</v>
      </c>
      <c r="D128" s="90" t="str">
        <f>IFERROR(VLOOKUP(Table16[[#This Row],[Encounter_id]],'wf folder'!$B:$K,3,0),"No")</f>
        <v>Yes</v>
      </c>
      <c r="E128" s="90" t="str">
        <f>IFERROR(VLOOKUP(Table16[[#This Row],[Encounter_id]],'wf folder'!$B:$K,4,0),"No")</f>
        <v>No</v>
      </c>
      <c r="F128" s="90" t="str">
        <f>IFERROR(VLOOKUP(Table16[[#This Row],[Encounter_id]],'wf folder'!$B:$K,5,0),"No")</f>
        <v>No</v>
      </c>
      <c r="G128" s="90" t="str">
        <f>IFERROR(VLOOKUP(Table16[[#This Row],[Encounter_id]],'wf folder'!$B:$K,6,0),"No")</f>
        <v>No</v>
      </c>
      <c r="H128" s="90">
        <f>IFERROR(VLOOKUP(Table16[[#This Row],[Encounter_id]],'wf folder'!$B:$K,7,0),0)</f>
        <v>1</v>
      </c>
      <c r="I128" s="90" t="str">
        <f>IFERROR(VLOOKUP(Table16[[#This Row],[Encounter_id]],'wf folder'!$B:$K,8,0),"No")</f>
        <v>No</v>
      </c>
      <c r="J128" s="90" t="str">
        <f>IFERROR(VLOOKUP(Table16[[#This Row],[Encounter_id]],'wf folder'!$B:$K,9,0),"No")</f>
        <v>No</v>
      </c>
      <c r="K128" s="90" t="str">
        <f>IFERROR(VLOOKUP(Table16[[#This Row],[Encounter_id]],'wf folder'!$B:$K,10,0),"No")</f>
        <v>No</v>
      </c>
    </row>
    <row r="129" spans="1:11">
      <c r="A129" t="str">
        <f t="shared" si="1"/>
        <v>4</v>
      </c>
      <c r="B129" t="s">
        <v>547</v>
      </c>
      <c r="C129" s="90" t="str">
        <f>IFERROR(VLOOKUP(Table16[[#This Row],[Encounter_id]],'wf folder'!$B:$K,2,0),"No")</f>
        <v>No</v>
      </c>
      <c r="D129" s="90" t="str">
        <f>IFERROR(VLOOKUP(Table16[[#This Row],[Encounter_id]],'wf folder'!$B:$K,3,0),"No")</f>
        <v>No</v>
      </c>
      <c r="E129" s="90" t="str">
        <f>IFERROR(VLOOKUP(Table16[[#This Row],[Encounter_id]],'wf folder'!$B:$K,4,0),"No")</f>
        <v>No</v>
      </c>
      <c r="F129" s="90" t="str">
        <f>IFERROR(VLOOKUP(Table16[[#This Row],[Encounter_id]],'wf folder'!$B:$K,5,0),"No")</f>
        <v>No</v>
      </c>
      <c r="G129" s="90" t="str">
        <f>IFERROR(VLOOKUP(Table16[[#This Row],[Encounter_id]],'wf folder'!$B:$K,6,0),"No")</f>
        <v>No</v>
      </c>
      <c r="H129" s="90">
        <f>IFERROR(VLOOKUP(Table16[[#This Row],[Encounter_id]],'wf folder'!$B:$K,7,0),0)</f>
        <v>0</v>
      </c>
      <c r="I129" s="90" t="str">
        <f>IFERROR(VLOOKUP(Table16[[#This Row],[Encounter_id]],'wf folder'!$B:$K,8,0),"No")</f>
        <v>No</v>
      </c>
      <c r="J129" s="90" t="str">
        <f>IFERROR(VLOOKUP(Table16[[#This Row],[Encounter_id]],'wf folder'!$B:$K,9,0),"No")</f>
        <v>No</v>
      </c>
      <c r="K129" s="90" t="str">
        <f>IFERROR(VLOOKUP(Table16[[#This Row],[Encounter_id]],'wf folder'!$B:$K,10,0),"No")</f>
        <v>No</v>
      </c>
    </row>
    <row r="130" spans="1:11">
      <c r="A130" t="str">
        <f t="shared" si="1"/>
        <v>4</v>
      </c>
      <c r="B130" t="s">
        <v>548</v>
      </c>
      <c r="C130" s="90" t="str">
        <f>IFERROR(VLOOKUP(Table16[[#This Row],[Encounter_id]],'wf folder'!$B:$K,2,0),"No")</f>
        <v>Yes</v>
      </c>
      <c r="D130" s="90" t="str">
        <f>IFERROR(VLOOKUP(Table16[[#This Row],[Encounter_id]],'wf folder'!$B:$K,3,0),"No")</f>
        <v>No</v>
      </c>
      <c r="E130" s="90" t="str">
        <f>IFERROR(VLOOKUP(Table16[[#This Row],[Encounter_id]],'wf folder'!$B:$K,4,0),"No")</f>
        <v>No</v>
      </c>
      <c r="F130" s="90" t="str">
        <f>IFERROR(VLOOKUP(Table16[[#This Row],[Encounter_id]],'wf folder'!$B:$K,5,0),"No")</f>
        <v>No</v>
      </c>
      <c r="G130" s="90" t="str">
        <f>IFERROR(VLOOKUP(Table16[[#This Row],[Encounter_id]],'wf folder'!$B:$K,6,0),"No")</f>
        <v>No</v>
      </c>
      <c r="H130" s="90">
        <f>IFERROR(VLOOKUP(Table16[[#This Row],[Encounter_id]],'wf folder'!$B:$K,7,0),0)</f>
        <v>1</v>
      </c>
      <c r="I130" s="90" t="str">
        <f>IFERROR(VLOOKUP(Table16[[#This Row],[Encounter_id]],'wf folder'!$B:$K,8,0),"No")</f>
        <v>No</v>
      </c>
      <c r="J130" s="90" t="str">
        <f>IFERROR(VLOOKUP(Table16[[#This Row],[Encounter_id]],'wf folder'!$B:$K,9,0),"No")</f>
        <v>No</v>
      </c>
      <c r="K130" s="90" t="str">
        <f>IFERROR(VLOOKUP(Table16[[#This Row],[Encounter_id]],'wf folder'!$B:$K,10,0),"No")</f>
        <v>No</v>
      </c>
    </row>
    <row r="131" spans="1:11">
      <c r="A131" t="str">
        <f t="shared" ref="A131:A194" si="2">LEFT(B131,1)</f>
        <v>4</v>
      </c>
      <c r="B131" t="s">
        <v>549</v>
      </c>
      <c r="C131" s="90" t="str">
        <f>IFERROR(VLOOKUP(Table16[[#This Row],[Encounter_id]],'wf folder'!$B:$K,2,0),"No")</f>
        <v>Yes</v>
      </c>
      <c r="D131" s="90" t="str">
        <f>IFERROR(VLOOKUP(Table16[[#This Row],[Encounter_id]],'wf folder'!$B:$K,3,0),"No")</f>
        <v>No</v>
      </c>
      <c r="E131" s="90" t="str">
        <f>IFERROR(VLOOKUP(Table16[[#This Row],[Encounter_id]],'wf folder'!$B:$K,4,0),"No")</f>
        <v>No</v>
      </c>
      <c r="F131" s="90" t="str">
        <f>IFERROR(VLOOKUP(Table16[[#This Row],[Encounter_id]],'wf folder'!$B:$K,5,0),"No")</f>
        <v>No</v>
      </c>
      <c r="G131" s="90" t="str">
        <f>IFERROR(VLOOKUP(Table16[[#This Row],[Encounter_id]],'wf folder'!$B:$K,6,0),"No")</f>
        <v>No</v>
      </c>
      <c r="H131" s="90">
        <f>IFERROR(VLOOKUP(Table16[[#This Row],[Encounter_id]],'wf folder'!$B:$K,7,0),0)</f>
        <v>1</v>
      </c>
      <c r="I131" s="90" t="str">
        <f>IFERROR(VLOOKUP(Table16[[#This Row],[Encounter_id]],'wf folder'!$B:$K,8,0),"No")</f>
        <v>No</v>
      </c>
      <c r="J131" s="90" t="str">
        <f>IFERROR(VLOOKUP(Table16[[#This Row],[Encounter_id]],'wf folder'!$B:$K,9,0),"No")</f>
        <v>No</v>
      </c>
      <c r="K131" s="90" t="str">
        <f>IFERROR(VLOOKUP(Table16[[#This Row],[Encounter_id]],'wf folder'!$B:$K,10,0),"No")</f>
        <v>No</v>
      </c>
    </row>
    <row r="132" spans="1:11">
      <c r="A132" t="str">
        <f t="shared" si="2"/>
        <v>4</v>
      </c>
      <c r="B132" t="s">
        <v>550</v>
      </c>
      <c r="C132" s="90" t="str">
        <f>IFERROR(VLOOKUP(Table16[[#This Row],[Encounter_id]],'wf folder'!$B:$K,2,0),"No")</f>
        <v>No</v>
      </c>
      <c r="D132" s="90" t="str">
        <f>IFERROR(VLOOKUP(Table16[[#This Row],[Encounter_id]],'wf folder'!$B:$K,3,0),"No")</f>
        <v>No</v>
      </c>
      <c r="E132" s="90" t="str">
        <f>IFERROR(VLOOKUP(Table16[[#This Row],[Encounter_id]],'wf folder'!$B:$K,4,0),"No")</f>
        <v>No</v>
      </c>
      <c r="F132" s="90" t="str">
        <f>IFERROR(VLOOKUP(Table16[[#This Row],[Encounter_id]],'wf folder'!$B:$K,5,0),"No")</f>
        <v>No</v>
      </c>
      <c r="G132" s="90" t="str">
        <f>IFERROR(VLOOKUP(Table16[[#This Row],[Encounter_id]],'wf folder'!$B:$K,6,0),"No")</f>
        <v>No</v>
      </c>
      <c r="H132" s="90">
        <f>IFERROR(VLOOKUP(Table16[[#This Row],[Encounter_id]],'wf folder'!$B:$K,7,0),0)</f>
        <v>0</v>
      </c>
      <c r="I132" s="90" t="str">
        <f>IFERROR(VLOOKUP(Table16[[#This Row],[Encounter_id]],'wf folder'!$B:$K,8,0),"No")</f>
        <v>No</v>
      </c>
      <c r="J132" s="90" t="str">
        <f>IFERROR(VLOOKUP(Table16[[#This Row],[Encounter_id]],'wf folder'!$B:$K,9,0),"No")</f>
        <v>No</v>
      </c>
      <c r="K132" s="90" t="str">
        <f>IFERROR(VLOOKUP(Table16[[#This Row],[Encounter_id]],'wf folder'!$B:$K,10,0),"No")</f>
        <v>No</v>
      </c>
    </row>
    <row r="133" spans="1:11">
      <c r="A133" t="str">
        <f t="shared" si="2"/>
        <v>4</v>
      </c>
      <c r="B133" s="93" t="s">
        <v>551</v>
      </c>
      <c r="C133" s="90" t="str">
        <f>IFERROR(VLOOKUP(Table16[[#This Row],[Encounter_id]],'wf folder'!$B:$K,2,0),"No")</f>
        <v>Yes</v>
      </c>
      <c r="D133" s="90" t="str">
        <f>IFERROR(VLOOKUP(Table16[[#This Row],[Encounter_id]],'wf folder'!$B:$K,3,0),"No")</f>
        <v>Yes</v>
      </c>
      <c r="E133" s="90" t="str">
        <f>IFERROR(VLOOKUP(Table16[[#This Row],[Encounter_id]],'wf folder'!$B:$K,4,0),"No")</f>
        <v>No</v>
      </c>
      <c r="F133" s="90" t="str">
        <f>IFERROR(VLOOKUP(Table16[[#This Row],[Encounter_id]],'wf folder'!$B:$K,5,0),"No")</f>
        <v>No</v>
      </c>
      <c r="G133" s="90" t="str">
        <f>IFERROR(VLOOKUP(Table16[[#This Row],[Encounter_id]],'wf folder'!$B:$K,6,0),"No")</f>
        <v>No</v>
      </c>
      <c r="H133" s="90">
        <f>IFERROR(VLOOKUP(Table16[[#This Row],[Encounter_id]],'wf folder'!$B:$K,7,0),0)</f>
        <v>2</v>
      </c>
      <c r="I133" s="90" t="str">
        <f>IFERROR(VLOOKUP(Table16[[#This Row],[Encounter_id]],'wf folder'!$B:$K,8,0),"No")</f>
        <v>Yes</v>
      </c>
      <c r="J133" s="90" t="str">
        <f>IFERROR(VLOOKUP(Table16[[#This Row],[Encounter_id]],'wf folder'!$B:$K,9,0),"No")</f>
        <v>No</v>
      </c>
      <c r="K133" s="90" t="str">
        <f>IFERROR(VLOOKUP(Table16[[#This Row],[Encounter_id]],'wf folder'!$B:$K,10,0),"No")</f>
        <v>No</v>
      </c>
    </row>
    <row r="134" spans="1:11">
      <c r="A134" t="str">
        <f t="shared" si="2"/>
        <v>4</v>
      </c>
      <c r="B134" t="s">
        <v>552</v>
      </c>
      <c r="C134" s="90" t="str">
        <f>IFERROR(VLOOKUP(Table16[[#This Row],[Encounter_id]],'wf folder'!$B:$K,2,0),"No")</f>
        <v>No</v>
      </c>
      <c r="D134" s="90" t="str">
        <f>IFERROR(VLOOKUP(Table16[[#This Row],[Encounter_id]],'wf folder'!$B:$K,3,0),"No")</f>
        <v>No</v>
      </c>
      <c r="E134" s="90" t="str">
        <f>IFERROR(VLOOKUP(Table16[[#This Row],[Encounter_id]],'wf folder'!$B:$K,4,0),"No")</f>
        <v>Yes</v>
      </c>
      <c r="F134" s="90" t="str">
        <f>IFERROR(VLOOKUP(Table16[[#This Row],[Encounter_id]],'wf folder'!$B:$K,5,0),"No")</f>
        <v>No</v>
      </c>
      <c r="G134" s="90" t="str">
        <f>IFERROR(VLOOKUP(Table16[[#This Row],[Encounter_id]],'wf folder'!$B:$K,6,0),"No")</f>
        <v>No</v>
      </c>
      <c r="H134" s="90">
        <f>IFERROR(VLOOKUP(Table16[[#This Row],[Encounter_id]],'wf folder'!$B:$K,7,0),0)</f>
        <v>1</v>
      </c>
      <c r="I134" s="90" t="str">
        <f>IFERROR(VLOOKUP(Table16[[#This Row],[Encounter_id]],'wf folder'!$B:$K,8,0),"No")</f>
        <v>No</v>
      </c>
      <c r="J134" s="90" t="str">
        <f>IFERROR(VLOOKUP(Table16[[#This Row],[Encounter_id]],'wf folder'!$B:$K,9,0),"No")</f>
        <v>No</v>
      </c>
      <c r="K134" s="90" t="str">
        <f>IFERROR(VLOOKUP(Table16[[#This Row],[Encounter_id]],'wf folder'!$B:$K,10,0),"No")</f>
        <v>No</v>
      </c>
    </row>
    <row r="135" spans="1:11">
      <c r="A135" t="str">
        <f t="shared" si="2"/>
        <v>4</v>
      </c>
      <c r="B135" t="s">
        <v>553</v>
      </c>
      <c r="C135" s="90" t="str">
        <f>IFERROR(VLOOKUP(Table16[[#This Row],[Encounter_id]],'wf folder'!$B:$K,2,0),"No")</f>
        <v>No</v>
      </c>
      <c r="D135" s="90" t="str">
        <f>IFERROR(VLOOKUP(Table16[[#This Row],[Encounter_id]],'wf folder'!$B:$K,3,0),"No")</f>
        <v>No</v>
      </c>
      <c r="E135" s="90" t="str">
        <f>IFERROR(VLOOKUP(Table16[[#This Row],[Encounter_id]],'wf folder'!$B:$K,4,0),"No")</f>
        <v>No</v>
      </c>
      <c r="F135" s="90" t="str">
        <f>IFERROR(VLOOKUP(Table16[[#This Row],[Encounter_id]],'wf folder'!$B:$K,5,0),"No")</f>
        <v>No</v>
      </c>
      <c r="G135" s="90" t="str">
        <f>IFERROR(VLOOKUP(Table16[[#This Row],[Encounter_id]],'wf folder'!$B:$K,6,0),"No")</f>
        <v>No</v>
      </c>
      <c r="H135" s="90">
        <f>IFERROR(VLOOKUP(Table16[[#This Row],[Encounter_id]],'wf folder'!$B:$K,7,0),0)</f>
        <v>0</v>
      </c>
      <c r="I135" s="90" t="str">
        <f>IFERROR(VLOOKUP(Table16[[#This Row],[Encounter_id]],'wf folder'!$B:$K,8,0),"No")</f>
        <v>No</v>
      </c>
      <c r="J135" s="90" t="str">
        <f>IFERROR(VLOOKUP(Table16[[#This Row],[Encounter_id]],'wf folder'!$B:$K,9,0),"No")</f>
        <v>No</v>
      </c>
      <c r="K135" s="90" t="str">
        <f>IFERROR(VLOOKUP(Table16[[#This Row],[Encounter_id]],'wf folder'!$B:$K,10,0),"No")</f>
        <v>No</v>
      </c>
    </row>
    <row r="136" spans="1:11">
      <c r="A136" t="str">
        <f t="shared" si="2"/>
        <v>4</v>
      </c>
      <c r="B136" t="s">
        <v>554</v>
      </c>
      <c r="C136" s="90" t="str">
        <f>IFERROR(VLOOKUP(Table16[[#This Row],[Encounter_id]],'wf folder'!$B:$K,2,0),"No")</f>
        <v>No</v>
      </c>
      <c r="D136" s="90" t="str">
        <f>IFERROR(VLOOKUP(Table16[[#This Row],[Encounter_id]],'wf folder'!$B:$K,3,0),"No")</f>
        <v>No</v>
      </c>
      <c r="E136" s="90" t="str">
        <f>IFERROR(VLOOKUP(Table16[[#This Row],[Encounter_id]],'wf folder'!$B:$K,4,0),"No")</f>
        <v>No</v>
      </c>
      <c r="F136" s="90" t="str">
        <f>IFERROR(VLOOKUP(Table16[[#This Row],[Encounter_id]],'wf folder'!$B:$K,5,0),"No")</f>
        <v>No</v>
      </c>
      <c r="G136" s="90" t="str">
        <f>IFERROR(VLOOKUP(Table16[[#This Row],[Encounter_id]],'wf folder'!$B:$K,6,0),"No")</f>
        <v>No</v>
      </c>
      <c r="H136" s="90">
        <f>IFERROR(VLOOKUP(Table16[[#This Row],[Encounter_id]],'wf folder'!$B:$K,7,0),0)</f>
        <v>0</v>
      </c>
      <c r="I136" s="90" t="str">
        <f>IFERROR(VLOOKUP(Table16[[#This Row],[Encounter_id]],'wf folder'!$B:$K,8,0),"No")</f>
        <v>No</v>
      </c>
      <c r="J136" s="90" t="str">
        <f>IFERROR(VLOOKUP(Table16[[#This Row],[Encounter_id]],'wf folder'!$B:$K,9,0),"No")</f>
        <v>No</v>
      </c>
      <c r="K136" s="90" t="str">
        <f>IFERROR(VLOOKUP(Table16[[#This Row],[Encounter_id]],'wf folder'!$B:$K,10,0),"No")</f>
        <v>No</v>
      </c>
    </row>
    <row r="137" spans="1:11">
      <c r="A137" t="str">
        <f t="shared" si="2"/>
        <v>4</v>
      </c>
      <c r="B137" t="s">
        <v>555</v>
      </c>
      <c r="C137" s="90" t="str">
        <f>IFERROR(VLOOKUP(Table16[[#This Row],[Encounter_id]],'wf folder'!$B:$K,2,0),"No")</f>
        <v>Yes</v>
      </c>
      <c r="D137" s="90" t="str">
        <f>IFERROR(VLOOKUP(Table16[[#This Row],[Encounter_id]],'wf folder'!$B:$K,3,0),"No")</f>
        <v>No</v>
      </c>
      <c r="E137" s="90" t="str">
        <f>IFERROR(VLOOKUP(Table16[[#This Row],[Encounter_id]],'wf folder'!$B:$K,4,0),"No")</f>
        <v>No</v>
      </c>
      <c r="F137" s="90" t="str">
        <f>IFERROR(VLOOKUP(Table16[[#This Row],[Encounter_id]],'wf folder'!$B:$K,5,0),"No")</f>
        <v>No</v>
      </c>
      <c r="G137" s="90" t="str">
        <f>IFERROR(VLOOKUP(Table16[[#This Row],[Encounter_id]],'wf folder'!$B:$K,6,0),"No")</f>
        <v>Yes</v>
      </c>
      <c r="H137" s="90">
        <f>IFERROR(VLOOKUP(Table16[[#This Row],[Encounter_id]],'wf folder'!$B:$K,7,0),0)</f>
        <v>2</v>
      </c>
      <c r="I137" s="90" t="str">
        <f>IFERROR(VLOOKUP(Table16[[#This Row],[Encounter_id]],'wf folder'!$B:$K,8,0),"No")</f>
        <v>No</v>
      </c>
      <c r="J137" s="90" t="str">
        <f>IFERROR(VLOOKUP(Table16[[#This Row],[Encounter_id]],'wf folder'!$B:$K,9,0),"No")</f>
        <v>No</v>
      </c>
      <c r="K137" s="90" t="str">
        <f>IFERROR(VLOOKUP(Table16[[#This Row],[Encounter_id]],'wf folder'!$B:$K,10,0),"No")</f>
        <v>Yes</v>
      </c>
    </row>
    <row r="138" spans="1:11">
      <c r="A138" t="str">
        <f t="shared" si="2"/>
        <v>4</v>
      </c>
      <c r="B138" t="s">
        <v>556</v>
      </c>
      <c r="C138" s="90" t="str">
        <f>IFERROR(VLOOKUP(Table16[[#This Row],[Encounter_id]],'wf folder'!$B:$K,2,0),"No")</f>
        <v>No</v>
      </c>
      <c r="D138" s="90" t="str">
        <f>IFERROR(VLOOKUP(Table16[[#This Row],[Encounter_id]],'wf folder'!$B:$K,3,0),"No")</f>
        <v>No</v>
      </c>
      <c r="E138" s="90" t="str">
        <f>IFERROR(VLOOKUP(Table16[[#This Row],[Encounter_id]],'wf folder'!$B:$K,4,0),"No")</f>
        <v>Yes</v>
      </c>
      <c r="F138" s="90" t="str">
        <f>IFERROR(VLOOKUP(Table16[[#This Row],[Encounter_id]],'wf folder'!$B:$K,5,0),"No")</f>
        <v>No</v>
      </c>
      <c r="G138" s="90" t="str">
        <f>IFERROR(VLOOKUP(Table16[[#This Row],[Encounter_id]],'wf folder'!$B:$K,6,0),"No")</f>
        <v>No</v>
      </c>
      <c r="H138" s="90">
        <f>IFERROR(VLOOKUP(Table16[[#This Row],[Encounter_id]],'wf folder'!$B:$K,7,0),0)</f>
        <v>1</v>
      </c>
      <c r="I138" s="90" t="str">
        <f>IFERROR(VLOOKUP(Table16[[#This Row],[Encounter_id]],'wf folder'!$B:$K,8,0),"No")</f>
        <v>No</v>
      </c>
      <c r="J138" s="90" t="str">
        <f>IFERROR(VLOOKUP(Table16[[#This Row],[Encounter_id]],'wf folder'!$B:$K,9,0),"No")</f>
        <v>No</v>
      </c>
      <c r="K138" s="90" t="str">
        <f>IFERROR(VLOOKUP(Table16[[#This Row],[Encounter_id]],'wf folder'!$B:$K,10,0),"No")</f>
        <v>No</v>
      </c>
    </row>
    <row r="139" spans="1:11">
      <c r="A139" t="str">
        <f t="shared" si="2"/>
        <v>4</v>
      </c>
      <c r="B139" s="93" t="s">
        <v>557</v>
      </c>
      <c r="C139" s="90" t="str">
        <f>IFERROR(VLOOKUP(Table16[[#This Row],[Encounter_id]],'wf folder'!$B:$K,2,0),"No")</f>
        <v>No</v>
      </c>
      <c r="D139" s="90" t="str">
        <f>IFERROR(VLOOKUP(Table16[[#This Row],[Encounter_id]],'wf folder'!$B:$K,3,0),"No")</f>
        <v>No</v>
      </c>
      <c r="E139" s="90" t="str">
        <f>IFERROR(VLOOKUP(Table16[[#This Row],[Encounter_id]],'wf folder'!$B:$K,4,0),"No")</f>
        <v>No</v>
      </c>
      <c r="F139" s="90" t="str">
        <f>IFERROR(VLOOKUP(Table16[[#This Row],[Encounter_id]],'wf folder'!$B:$K,5,0),"No")</f>
        <v>No</v>
      </c>
      <c r="G139" s="90" t="str">
        <f>IFERROR(VLOOKUP(Table16[[#This Row],[Encounter_id]],'wf folder'!$B:$K,6,0),"No")</f>
        <v>No</v>
      </c>
      <c r="H139" s="90">
        <f>IFERROR(VLOOKUP(Table16[[#This Row],[Encounter_id]],'wf folder'!$B:$K,7,0),0)</f>
        <v>0</v>
      </c>
      <c r="I139" s="90" t="str">
        <f>IFERROR(VLOOKUP(Table16[[#This Row],[Encounter_id]],'wf folder'!$B:$K,8,0),"No")</f>
        <v>No</v>
      </c>
      <c r="J139" s="90" t="str">
        <f>IFERROR(VLOOKUP(Table16[[#This Row],[Encounter_id]],'wf folder'!$B:$K,9,0),"No")</f>
        <v>No</v>
      </c>
      <c r="K139" s="90" t="str">
        <f>IFERROR(VLOOKUP(Table16[[#This Row],[Encounter_id]],'wf folder'!$B:$K,10,0),"No")</f>
        <v>No</v>
      </c>
    </row>
    <row r="140" spans="1:11">
      <c r="A140" t="str">
        <f t="shared" si="2"/>
        <v>4</v>
      </c>
      <c r="B140" t="s">
        <v>558</v>
      </c>
      <c r="C140" s="90" t="str">
        <f>IFERROR(VLOOKUP(Table16[[#This Row],[Encounter_id]],'wf folder'!$B:$K,2,0),"No")</f>
        <v>No</v>
      </c>
      <c r="D140" s="90" t="str">
        <f>IFERROR(VLOOKUP(Table16[[#This Row],[Encounter_id]],'wf folder'!$B:$K,3,0),"No")</f>
        <v>No</v>
      </c>
      <c r="E140" s="90" t="str">
        <f>IFERROR(VLOOKUP(Table16[[#This Row],[Encounter_id]],'wf folder'!$B:$K,4,0),"No")</f>
        <v>No</v>
      </c>
      <c r="F140" s="90" t="str">
        <f>IFERROR(VLOOKUP(Table16[[#This Row],[Encounter_id]],'wf folder'!$B:$K,5,0),"No")</f>
        <v>No</v>
      </c>
      <c r="G140" s="90" t="str">
        <f>IFERROR(VLOOKUP(Table16[[#This Row],[Encounter_id]],'wf folder'!$B:$K,6,0),"No")</f>
        <v>No</v>
      </c>
      <c r="H140" s="90">
        <f>IFERROR(VLOOKUP(Table16[[#This Row],[Encounter_id]],'wf folder'!$B:$K,7,0),0)</f>
        <v>0</v>
      </c>
      <c r="I140" s="90" t="str">
        <f>IFERROR(VLOOKUP(Table16[[#This Row],[Encounter_id]],'wf folder'!$B:$K,8,0),"No")</f>
        <v>No</v>
      </c>
      <c r="J140" s="90" t="str">
        <f>IFERROR(VLOOKUP(Table16[[#This Row],[Encounter_id]],'wf folder'!$B:$K,9,0),"No")</f>
        <v>No</v>
      </c>
      <c r="K140" s="90" t="str">
        <f>IFERROR(VLOOKUP(Table16[[#This Row],[Encounter_id]],'wf folder'!$B:$K,10,0),"No")</f>
        <v>No</v>
      </c>
    </row>
    <row r="141" spans="1:11">
      <c r="A141" t="str">
        <f t="shared" si="2"/>
        <v>4</v>
      </c>
      <c r="B141" t="s">
        <v>559</v>
      </c>
      <c r="C141" s="90" t="str">
        <f>IFERROR(VLOOKUP(Table16[[#This Row],[Encounter_id]],'wf folder'!$B:$K,2,0),"No")</f>
        <v>No</v>
      </c>
      <c r="D141" s="90" t="str">
        <f>IFERROR(VLOOKUP(Table16[[#This Row],[Encounter_id]],'wf folder'!$B:$K,3,0),"No")</f>
        <v>No</v>
      </c>
      <c r="E141" s="90" t="str">
        <f>IFERROR(VLOOKUP(Table16[[#This Row],[Encounter_id]],'wf folder'!$B:$K,4,0),"No")</f>
        <v>Yes</v>
      </c>
      <c r="F141" s="90" t="str">
        <f>IFERROR(VLOOKUP(Table16[[#This Row],[Encounter_id]],'wf folder'!$B:$K,5,0),"No")</f>
        <v>No</v>
      </c>
      <c r="G141" s="90" t="str">
        <f>IFERROR(VLOOKUP(Table16[[#This Row],[Encounter_id]],'wf folder'!$B:$K,6,0),"No")</f>
        <v>Yes</v>
      </c>
      <c r="H141" s="90">
        <f>IFERROR(VLOOKUP(Table16[[#This Row],[Encounter_id]],'wf folder'!$B:$K,7,0),0)</f>
        <v>2</v>
      </c>
      <c r="I141" s="90" t="str">
        <f>IFERROR(VLOOKUP(Table16[[#This Row],[Encounter_id]],'wf folder'!$B:$K,8,0),"No")</f>
        <v>No</v>
      </c>
      <c r="J141" s="90" t="str">
        <f>IFERROR(VLOOKUP(Table16[[#This Row],[Encounter_id]],'wf folder'!$B:$K,9,0),"No")</f>
        <v>No</v>
      </c>
      <c r="K141" s="90" t="str">
        <f>IFERROR(VLOOKUP(Table16[[#This Row],[Encounter_id]],'wf folder'!$B:$K,10,0),"No")</f>
        <v>Yes</v>
      </c>
    </row>
    <row r="142" spans="1:11">
      <c r="A142" t="str">
        <f t="shared" si="2"/>
        <v>4</v>
      </c>
      <c r="B142" t="s">
        <v>560</v>
      </c>
      <c r="C142" s="90" t="str">
        <f>IFERROR(VLOOKUP(Table16[[#This Row],[Encounter_id]],'wf folder'!$B:$K,2,0),"No")</f>
        <v>No</v>
      </c>
      <c r="D142" s="90" t="str">
        <f>IFERROR(VLOOKUP(Table16[[#This Row],[Encounter_id]],'wf folder'!$B:$K,3,0),"No")</f>
        <v>No</v>
      </c>
      <c r="E142" s="90" t="str">
        <f>IFERROR(VLOOKUP(Table16[[#This Row],[Encounter_id]],'wf folder'!$B:$K,4,0),"No")</f>
        <v>No</v>
      </c>
      <c r="F142" s="90" t="str">
        <f>IFERROR(VLOOKUP(Table16[[#This Row],[Encounter_id]],'wf folder'!$B:$K,5,0),"No")</f>
        <v>No</v>
      </c>
      <c r="G142" s="90" t="str">
        <f>IFERROR(VLOOKUP(Table16[[#This Row],[Encounter_id]],'wf folder'!$B:$K,6,0),"No")</f>
        <v>No</v>
      </c>
      <c r="H142" s="90">
        <f>IFERROR(VLOOKUP(Table16[[#This Row],[Encounter_id]],'wf folder'!$B:$K,7,0),0)</f>
        <v>0</v>
      </c>
      <c r="I142" s="90" t="str">
        <f>IFERROR(VLOOKUP(Table16[[#This Row],[Encounter_id]],'wf folder'!$B:$K,8,0),"No")</f>
        <v>No</v>
      </c>
      <c r="J142" s="90" t="str">
        <f>IFERROR(VLOOKUP(Table16[[#This Row],[Encounter_id]],'wf folder'!$B:$K,9,0),"No")</f>
        <v>No</v>
      </c>
      <c r="K142" s="90" t="str">
        <f>IFERROR(VLOOKUP(Table16[[#This Row],[Encounter_id]],'wf folder'!$B:$K,10,0),"No")</f>
        <v>No</v>
      </c>
    </row>
    <row r="143" spans="1:11">
      <c r="A143" t="str">
        <f t="shared" si="2"/>
        <v>4</v>
      </c>
      <c r="B143" t="s">
        <v>561</v>
      </c>
      <c r="C143" s="90" t="str">
        <f>IFERROR(VLOOKUP(Table16[[#This Row],[Encounter_id]],'wf folder'!$B:$K,2,0),"No")</f>
        <v>No</v>
      </c>
      <c r="D143" s="90" t="str">
        <f>IFERROR(VLOOKUP(Table16[[#This Row],[Encounter_id]],'wf folder'!$B:$K,3,0),"No")</f>
        <v>No</v>
      </c>
      <c r="E143" s="90" t="str">
        <f>IFERROR(VLOOKUP(Table16[[#This Row],[Encounter_id]],'wf folder'!$B:$K,4,0),"No")</f>
        <v>No</v>
      </c>
      <c r="F143" s="90" t="str">
        <f>IFERROR(VLOOKUP(Table16[[#This Row],[Encounter_id]],'wf folder'!$B:$K,5,0),"No")</f>
        <v>No</v>
      </c>
      <c r="G143" s="90" t="str">
        <f>IFERROR(VLOOKUP(Table16[[#This Row],[Encounter_id]],'wf folder'!$B:$K,6,0),"No")</f>
        <v>Yes</v>
      </c>
      <c r="H143" s="90">
        <f>IFERROR(VLOOKUP(Table16[[#This Row],[Encounter_id]],'wf folder'!$B:$K,7,0),0)</f>
        <v>1</v>
      </c>
      <c r="I143" s="90" t="str">
        <f>IFERROR(VLOOKUP(Table16[[#This Row],[Encounter_id]],'wf folder'!$B:$K,8,0),"No")</f>
        <v>No</v>
      </c>
      <c r="J143" s="90" t="str">
        <f>IFERROR(VLOOKUP(Table16[[#This Row],[Encounter_id]],'wf folder'!$B:$K,9,0),"No")</f>
        <v>No</v>
      </c>
      <c r="K143" s="90" t="str">
        <f>IFERROR(VLOOKUP(Table16[[#This Row],[Encounter_id]],'wf folder'!$B:$K,10,0),"No")</f>
        <v>Yes</v>
      </c>
    </row>
    <row r="144" spans="1:11">
      <c r="A144" t="str">
        <f t="shared" si="2"/>
        <v>4</v>
      </c>
      <c r="B144" t="s">
        <v>562</v>
      </c>
      <c r="C144" s="90" t="str">
        <f>IFERROR(VLOOKUP(Table16[[#This Row],[Encounter_id]],'wf folder'!$B:$K,2,0),"No")</f>
        <v>No</v>
      </c>
      <c r="D144" s="90" t="str">
        <f>IFERROR(VLOOKUP(Table16[[#This Row],[Encounter_id]],'wf folder'!$B:$K,3,0),"No")</f>
        <v>No</v>
      </c>
      <c r="E144" s="90" t="str">
        <f>IFERROR(VLOOKUP(Table16[[#This Row],[Encounter_id]],'wf folder'!$B:$K,4,0),"No")</f>
        <v>No</v>
      </c>
      <c r="F144" s="90" t="str">
        <f>IFERROR(VLOOKUP(Table16[[#This Row],[Encounter_id]],'wf folder'!$B:$K,5,0),"No")</f>
        <v>No</v>
      </c>
      <c r="G144" s="90" t="str">
        <f>IFERROR(VLOOKUP(Table16[[#This Row],[Encounter_id]],'wf folder'!$B:$K,6,0),"No")</f>
        <v>No</v>
      </c>
      <c r="H144" s="90">
        <f>IFERROR(VLOOKUP(Table16[[#This Row],[Encounter_id]],'wf folder'!$B:$K,7,0),0)</f>
        <v>0</v>
      </c>
      <c r="I144" s="90" t="str">
        <f>IFERROR(VLOOKUP(Table16[[#This Row],[Encounter_id]],'wf folder'!$B:$K,8,0),"No")</f>
        <v>No</v>
      </c>
      <c r="J144" s="90" t="str">
        <f>IFERROR(VLOOKUP(Table16[[#This Row],[Encounter_id]],'wf folder'!$B:$K,9,0),"No")</f>
        <v>No</v>
      </c>
      <c r="K144" s="90" t="str">
        <f>IFERROR(VLOOKUP(Table16[[#This Row],[Encounter_id]],'wf folder'!$B:$K,10,0),"No")</f>
        <v>No</v>
      </c>
    </row>
    <row r="145" spans="1:11">
      <c r="A145" t="str">
        <f t="shared" si="2"/>
        <v>4</v>
      </c>
      <c r="B145" t="s">
        <v>563</v>
      </c>
      <c r="C145" s="90" t="str">
        <f>IFERROR(VLOOKUP(Table16[[#This Row],[Encounter_id]],'wf folder'!$B:$K,2,0),"No")</f>
        <v>No</v>
      </c>
      <c r="D145" s="90" t="str">
        <f>IFERROR(VLOOKUP(Table16[[#This Row],[Encounter_id]],'wf folder'!$B:$K,3,0),"No")</f>
        <v>Yes</v>
      </c>
      <c r="E145" s="90" t="str">
        <f>IFERROR(VLOOKUP(Table16[[#This Row],[Encounter_id]],'wf folder'!$B:$K,4,0),"No")</f>
        <v>No</v>
      </c>
      <c r="F145" s="90" t="str">
        <f>IFERROR(VLOOKUP(Table16[[#This Row],[Encounter_id]],'wf folder'!$B:$K,5,0),"No")</f>
        <v>No</v>
      </c>
      <c r="G145" s="90" t="str">
        <f>IFERROR(VLOOKUP(Table16[[#This Row],[Encounter_id]],'wf folder'!$B:$K,6,0),"No")</f>
        <v>Yes</v>
      </c>
      <c r="H145" s="90">
        <f>IFERROR(VLOOKUP(Table16[[#This Row],[Encounter_id]],'wf folder'!$B:$K,7,0),0)</f>
        <v>2</v>
      </c>
      <c r="I145" s="90" t="str">
        <f>IFERROR(VLOOKUP(Table16[[#This Row],[Encounter_id]],'wf folder'!$B:$K,8,0),"No")</f>
        <v>No</v>
      </c>
      <c r="J145" s="90" t="str">
        <f>IFERROR(VLOOKUP(Table16[[#This Row],[Encounter_id]],'wf folder'!$B:$K,9,0),"No")</f>
        <v>No</v>
      </c>
      <c r="K145" s="90" t="str">
        <f>IFERROR(VLOOKUP(Table16[[#This Row],[Encounter_id]],'wf folder'!$B:$K,10,0),"No")</f>
        <v>Yes</v>
      </c>
    </row>
    <row r="146" spans="1:11">
      <c r="A146" t="str">
        <f t="shared" si="2"/>
        <v>4</v>
      </c>
      <c r="B146" t="s">
        <v>564</v>
      </c>
      <c r="C146" s="90" t="str">
        <f>IFERROR(VLOOKUP(Table16[[#This Row],[Encounter_id]],'wf folder'!$B:$K,2,0),"No")</f>
        <v>No</v>
      </c>
      <c r="D146" s="90" t="str">
        <f>IFERROR(VLOOKUP(Table16[[#This Row],[Encounter_id]],'wf folder'!$B:$K,3,0),"No")</f>
        <v>No</v>
      </c>
      <c r="E146" s="90" t="str">
        <f>IFERROR(VLOOKUP(Table16[[#This Row],[Encounter_id]],'wf folder'!$B:$K,4,0),"No")</f>
        <v>Yes</v>
      </c>
      <c r="F146" s="90" t="str">
        <f>IFERROR(VLOOKUP(Table16[[#This Row],[Encounter_id]],'wf folder'!$B:$K,5,0),"No")</f>
        <v>No</v>
      </c>
      <c r="G146" s="90" t="str">
        <f>IFERROR(VLOOKUP(Table16[[#This Row],[Encounter_id]],'wf folder'!$B:$K,6,0),"No")</f>
        <v>No</v>
      </c>
      <c r="H146" s="90">
        <f>IFERROR(VLOOKUP(Table16[[#This Row],[Encounter_id]],'wf folder'!$B:$K,7,0),0)</f>
        <v>1</v>
      </c>
      <c r="I146" s="90" t="str">
        <f>IFERROR(VLOOKUP(Table16[[#This Row],[Encounter_id]],'wf folder'!$B:$K,8,0),"No")</f>
        <v>No</v>
      </c>
      <c r="J146" s="90" t="str">
        <f>IFERROR(VLOOKUP(Table16[[#This Row],[Encounter_id]],'wf folder'!$B:$K,9,0),"No")</f>
        <v>No</v>
      </c>
      <c r="K146" s="90" t="str">
        <f>IFERROR(VLOOKUP(Table16[[#This Row],[Encounter_id]],'wf folder'!$B:$K,10,0),"No")</f>
        <v>No</v>
      </c>
    </row>
    <row r="147" spans="1:11">
      <c r="A147" t="str">
        <f t="shared" si="2"/>
        <v>4</v>
      </c>
      <c r="B147" t="s">
        <v>565</v>
      </c>
      <c r="C147" s="90" t="str">
        <f>IFERROR(VLOOKUP(Table16[[#This Row],[Encounter_id]],'wf folder'!$B:$K,2,0),"No")</f>
        <v>No</v>
      </c>
      <c r="D147" s="90" t="str">
        <f>IFERROR(VLOOKUP(Table16[[#This Row],[Encounter_id]],'wf folder'!$B:$K,3,0),"No")</f>
        <v>Yes</v>
      </c>
      <c r="E147" s="90" t="str">
        <f>IFERROR(VLOOKUP(Table16[[#This Row],[Encounter_id]],'wf folder'!$B:$K,4,0),"No")</f>
        <v>No</v>
      </c>
      <c r="F147" s="90" t="str">
        <f>IFERROR(VLOOKUP(Table16[[#This Row],[Encounter_id]],'wf folder'!$B:$K,5,0),"No")</f>
        <v>No</v>
      </c>
      <c r="G147" s="90" t="str">
        <f>IFERROR(VLOOKUP(Table16[[#This Row],[Encounter_id]],'wf folder'!$B:$K,6,0),"No")</f>
        <v>Yes</v>
      </c>
      <c r="H147" s="90">
        <f>IFERROR(VLOOKUP(Table16[[#This Row],[Encounter_id]],'wf folder'!$B:$K,7,0),0)</f>
        <v>2</v>
      </c>
      <c r="I147" s="90" t="str">
        <f>IFERROR(VLOOKUP(Table16[[#This Row],[Encounter_id]],'wf folder'!$B:$K,8,0),"No")</f>
        <v>No</v>
      </c>
      <c r="J147" s="90" t="str">
        <f>IFERROR(VLOOKUP(Table16[[#This Row],[Encounter_id]],'wf folder'!$B:$K,9,0),"No")</f>
        <v>No</v>
      </c>
      <c r="K147" s="90" t="str">
        <f>IFERROR(VLOOKUP(Table16[[#This Row],[Encounter_id]],'wf folder'!$B:$K,10,0),"No")</f>
        <v>Yes</v>
      </c>
    </row>
    <row r="148" spans="1:11">
      <c r="A148" t="str">
        <f t="shared" si="2"/>
        <v>4</v>
      </c>
      <c r="B148" t="s">
        <v>566</v>
      </c>
      <c r="C148" s="90" t="str">
        <f>IFERROR(VLOOKUP(Table16[[#This Row],[Encounter_id]],'wf folder'!$B:$K,2,0),"No")</f>
        <v>No</v>
      </c>
      <c r="D148" s="90" t="str">
        <f>IFERROR(VLOOKUP(Table16[[#This Row],[Encounter_id]],'wf folder'!$B:$K,3,0),"No")</f>
        <v>No</v>
      </c>
      <c r="E148" s="90" t="str">
        <f>IFERROR(VLOOKUP(Table16[[#This Row],[Encounter_id]],'wf folder'!$B:$K,4,0),"No")</f>
        <v>Yes</v>
      </c>
      <c r="F148" s="90" t="str">
        <f>IFERROR(VLOOKUP(Table16[[#This Row],[Encounter_id]],'wf folder'!$B:$K,5,0),"No")</f>
        <v>No</v>
      </c>
      <c r="G148" s="90" t="str">
        <f>IFERROR(VLOOKUP(Table16[[#This Row],[Encounter_id]],'wf folder'!$B:$K,6,0),"No")</f>
        <v>No</v>
      </c>
      <c r="H148" s="90">
        <f>IFERROR(VLOOKUP(Table16[[#This Row],[Encounter_id]],'wf folder'!$B:$K,7,0),0)</f>
        <v>1</v>
      </c>
      <c r="I148" s="90" t="str">
        <f>IFERROR(VLOOKUP(Table16[[#This Row],[Encounter_id]],'wf folder'!$B:$K,8,0),"No")</f>
        <v>No</v>
      </c>
      <c r="J148" s="90" t="str">
        <f>IFERROR(VLOOKUP(Table16[[#This Row],[Encounter_id]],'wf folder'!$B:$K,9,0),"No")</f>
        <v>No</v>
      </c>
      <c r="K148" s="90" t="str">
        <f>IFERROR(VLOOKUP(Table16[[#This Row],[Encounter_id]],'wf folder'!$B:$K,10,0),"No")</f>
        <v>No</v>
      </c>
    </row>
    <row r="149" spans="1:11">
      <c r="A149" t="str">
        <f t="shared" si="2"/>
        <v>4</v>
      </c>
      <c r="B149" t="s">
        <v>567</v>
      </c>
      <c r="C149" s="90" t="str">
        <f>IFERROR(VLOOKUP(Table16[[#This Row],[Encounter_id]],'wf folder'!$B:$K,2,0),"No")</f>
        <v>No</v>
      </c>
      <c r="D149" s="90" t="str">
        <f>IFERROR(VLOOKUP(Table16[[#This Row],[Encounter_id]],'wf folder'!$B:$K,3,0),"No")</f>
        <v>No</v>
      </c>
      <c r="E149" s="90" t="str">
        <f>IFERROR(VLOOKUP(Table16[[#This Row],[Encounter_id]],'wf folder'!$B:$K,4,0),"No")</f>
        <v>No</v>
      </c>
      <c r="F149" s="90" t="str">
        <f>IFERROR(VLOOKUP(Table16[[#This Row],[Encounter_id]],'wf folder'!$B:$K,5,0),"No")</f>
        <v>No</v>
      </c>
      <c r="G149" s="90" t="str">
        <f>IFERROR(VLOOKUP(Table16[[#This Row],[Encounter_id]],'wf folder'!$B:$K,6,0),"No")</f>
        <v>No</v>
      </c>
      <c r="H149" s="90">
        <f>IFERROR(VLOOKUP(Table16[[#This Row],[Encounter_id]],'wf folder'!$B:$K,7,0),0)</f>
        <v>0</v>
      </c>
      <c r="I149" s="90" t="str">
        <f>IFERROR(VLOOKUP(Table16[[#This Row],[Encounter_id]],'wf folder'!$B:$K,8,0),"No")</f>
        <v>No</v>
      </c>
      <c r="J149" s="90" t="str">
        <f>IFERROR(VLOOKUP(Table16[[#This Row],[Encounter_id]],'wf folder'!$B:$K,9,0),"No")</f>
        <v>No</v>
      </c>
      <c r="K149" s="90" t="str">
        <f>IFERROR(VLOOKUP(Table16[[#This Row],[Encounter_id]],'wf folder'!$B:$K,10,0),"No")</f>
        <v>No</v>
      </c>
    </row>
    <row r="150" spans="1:11">
      <c r="A150" t="str">
        <f t="shared" si="2"/>
        <v>4</v>
      </c>
      <c r="B150" t="s">
        <v>568</v>
      </c>
      <c r="C150" s="90" t="str">
        <f>IFERROR(VLOOKUP(Table16[[#This Row],[Encounter_id]],'wf folder'!$B:$K,2,0),"No")</f>
        <v>No</v>
      </c>
      <c r="D150" s="90" t="str">
        <f>IFERROR(VLOOKUP(Table16[[#This Row],[Encounter_id]],'wf folder'!$B:$K,3,0),"No")</f>
        <v>No</v>
      </c>
      <c r="E150" s="90" t="str">
        <f>IFERROR(VLOOKUP(Table16[[#This Row],[Encounter_id]],'wf folder'!$B:$K,4,0),"No")</f>
        <v>No</v>
      </c>
      <c r="F150" s="90" t="str">
        <f>IFERROR(VLOOKUP(Table16[[#This Row],[Encounter_id]],'wf folder'!$B:$K,5,0),"No")</f>
        <v>No</v>
      </c>
      <c r="G150" s="90" t="str">
        <f>IFERROR(VLOOKUP(Table16[[#This Row],[Encounter_id]],'wf folder'!$B:$K,6,0),"No")</f>
        <v>No</v>
      </c>
      <c r="H150" s="90">
        <f>IFERROR(VLOOKUP(Table16[[#This Row],[Encounter_id]],'wf folder'!$B:$K,7,0),0)</f>
        <v>0</v>
      </c>
      <c r="I150" s="90" t="str">
        <f>IFERROR(VLOOKUP(Table16[[#This Row],[Encounter_id]],'wf folder'!$B:$K,8,0),"No")</f>
        <v>No</v>
      </c>
      <c r="J150" s="90" t="str">
        <f>IFERROR(VLOOKUP(Table16[[#This Row],[Encounter_id]],'wf folder'!$B:$K,9,0),"No")</f>
        <v>No</v>
      </c>
      <c r="K150" s="90" t="str">
        <f>IFERROR(VLOOKUP(Table16[[#This Row],[Encounter_id]],'wf folder'!$B:$K,10,0),"No")</f>
        <v>No</v>
      </c>
    </row>
    <row r="151" spans="1:11">
      <c r="A151" t="str">
        <f t="shared" si="2"/>
        <v>5</v>
      </c>
      <c r="B151" t="s">
        <v>569</v>
      </c>
      <c r="C151" s="90" t="str">
        <f>IFERROR(VLOOKUP(Table16[[#This Row],[Encounter_id]],'wf folder'!$B:$K,2,0),"No")</f>
        <v>Yes</v>
      </c>
      <c r="D151" s="90" t="str">
        <f>IFERROR(VLOOKUP(Table16[[#This Row],[Encounter_id]],'wf folder'!$B:$K,3,0),"No")</f>
        <v>Yes</v>
      </c>
      <c r="E151" s="90" t="str">
        <f>IFERROR(VLOOKUP(Table16[[#This Row],[Encounter_id]],'wf folder'!$B:$K,4,0),"No")</f>
        <v>No</v>
      </c>
      <c r="F151" s="90" t="str">
        <f>IFERROR(VLOOKUP(Table16[[#This Row],[Encounter_id]],'wf folder'!$B:$K,5,0),"No")</f>
        <v>No</v>
      </c>
      <c r="G151" s="90" t="str">
        <f>IFERROR(VLOOKUP(Table16[[#This Row],[Encounter_id]],'wf folder'!$B:$K,6,0),"No")</f>
        <v>Yes</v>
      </c>
      <c r="H151" s="90">
        <f>IFERROR(VLOOKUP(Table16[[#This Row],[Encounter_id]],'wf folder'!$B:$K,7,0),0)</f>
        <v>3</v>
      </c>
      <c r="I151" s="90" t="str">
        <f>IFERROR(VLOOKUP(Table16[[#This Row],[Encounter_id]],'wf folder'!$B:$K,8,0),"No")</f>
        <v>Yes</v>
      </c>
      <c r="J151" s="90" t="str">
        <f>IFERROR(VLOOKUP(Table16[[#This Row],[Encounter_id]],'wf folder'!$B:$K,9,0),"No")</f>
        <v>No</v>
      </c>
      <c r="K151" s="90" t="str">
        <f>IFERROR(VLOOKUP(Table16[[#This Row],[Encounter_id]],'wf folder'!$B:$K,10,0),"No")</f>
        <v>Yes</v>
      </c>
    </row>
    <row r="152" spans="1:11">
      <c r="A152" t="str">
        <f t="shared" si="2"/>
        <v>5</v>
      </c>
      <c r="B152" t="s">
        <v>570</v>
      </c>
      <c r="C152" s="90" t="str">
        <f>IFERROR(VLOOKUP(Table16[[#This Row],[Encounter_id]],'wf folder'!$B:$K,2,0),"No")</f>
        <v>No</v>
      </c>
      <c r="D152" s="90" t="str">
        <f>IFERROR(VLOOKUP(Table16[[#This Row],[Encounter_id]],'wf folder'!$B:$K,3,0),"No")</f>
        <v>No</v>
      </c>
      <c r="E152" s="90" t="str">
        <f>IFERROR(VLOOKUP(Table16[[#This Row],[Encounter_id]],'wf folder'!$B:$K,4,0),"No")</f>
        <v>No</v>
      </c>
      <c r="F152" s="90" t="str">
        <f>IFERROR(VLOOKUP(Table16[[#This Row],[Encounter_id]],'wf folder'!$B:$K,5,0),"No")</f>
        <v>No</v>
      </c>
      <c r="G152" s="90" t="str">
        <f>IFERROR(VLOOKUP(Table16[[#This Row],[Encounter_id]],'wf folder'!$B:$K,6,0),"No")</f>
        <v>No</v>
      </c>
      <c r="H152" s="90">
        <f>IFERROR(VLOOKUP(Table16[[#This Row],[Encounter_id]],'wf folder'!$B:$K,7,0),0)</f>
        <v>0</v>
      </c>
      <c r="I152" s="90" t="str">
        <f>IFERROR(VLOOKUP(Table16[[#This Row],[Encounter_id]],'wf folder'!$B:$K,8,0),"No")</f>
        <v>No</v>
      </c>
      <c r="J152" s="90" t="str">
        <f>IFERROR(VLOOKUP(Table16[[#This Row],[Encounter_id]],'wf folder'!$B:$K,9,0),"No")</f>
        <v>No</v>
      </c>
      <c r="K152" s="90" t="str">
        <f>IFERROR(VLOOKUP(Table16[[#This Row],[Encounter_id]],'wf folder'!$B:$K,10,0),"No")</f>
        <v>No</v>
      </c>
    </row>
    <row r="153" spans="1:11">
      <c r="A153" t="str">
        <f t="shared" si="2"/>
        <v>5</v>
      </c>
      <c r="B153" t="s">
        <v>571</v>
      </c>
      <c r="C153" s="90" t="str">
        <f>IFERROR(VLOOKUP(Table16[[#This Row],[Encounter_id]],'wf folder'!$B:$K,2,0),"No")</f>
        <v>No</v>
      </c>
      <c r="D153" s="90" t="str">
        <f>IFERROR(VLOOKUP(Table16[[#This Row],[Encounter_id]],'wf folder'!$B:$K,3,0),"No")</f>
        <v>Yes</v>
      </c>
      <c r="E153" s="90" t="str">
        <f>IFERROR(VLOOKUP(Table16[[#This Row],[Encounter_id]],'wf folder'!$B:$K,4,0),"No")</f>
        <v>No</v>
      </c>
      <c r="F153" s="90" t="str">
        <f>IFERROR(VLOOKUP(Table16[[#This Row],[Encounter_id]],'wf folder'!$B:$K,5,0),"No")</f>
        <v>No</v>
      </c>
      <c r="G153" s="90" t="str">
        <f>IFERROR(VLOOKUP(Table16[[#This Row],[Encounter_id]],'wf folder'!$B:$K,6,0),"No")</f>
        <v>No</v>
      </c>
      <c r="H153" s="90">
        <f>IFERROR(VLOOKUP(Table16[[#This Row],[Encounter_id]],'wf folder'!$B:$K,7,0),0)</f>
        <v>1</v>
      </c>
      <c r="I153" s="90" t="str">
        <f>IFERROR(VLOOKUP(Table16[[#This Row],[Encounter_id]],'wf folder'!$B:$K,8,0),"No")</f>
        <v>No</v>
      </c>
      <c r="J153" s="90" t="str">
        <f>IFERROR(VLOOKUP(Table16[[#This Row],[Encounter_id]],'wf folder'!$B:$K,9,0),"No")</f>
        <v>No</v>
      </c>
      <c r="K153" s="90" t="str">
        <f>IFERROR(VLOOKUP(Table16[[#This Row],[Encounter_id]],'wf folder'!$B:$K,10,0),"No")</f>
        <v>No</v>
      </c>
    </row>
    <row r="154" spans="1:11">
      <c r="A154" t="str">
        <f t="shared" si="2"/>
        <v>5</v>
      </c>
      <c r="B154" t="s">
        <v>572</v>
      </c>
      <c r="C154" s="90" t="str">
        <f>IFERROR(VLOOKUP(Table16[[#This Row],[Encounter_id]],'wf folder'!$B:$K,2,0),"No")</f>
        <v>No</v>
      </c>
      <c r="D154" s="90" t="str">
        <f>IFERROR(VLOOKUP(Table16[[#This Row],[Encounter_id]],'wf folder'!$B:$K,3,0),"No")</f>
        <v>No</v>
      </c>
      <c r="E154" s="90" t="str">
        <f>IFERROR(VLOOKUP(Table16[[#This Row],[Encounter_id]],'wf folder'!$B:$K,4,0),"No")</f>
        <v>No</v>
      </c>
      <c r="F154" s="90" t="str">
        <f>IFERROR(VLOOKUP(Table16[[#This Row],[Encounter_id]],'wf folder'!$B:$K,5,0),"No")</f>
        <v>No</v>
      </c>
      <c r="G154" s="90" t="str">
        <f>IFERROR(VLOOKUP(Table16[[#This Row],[Encounter_id]],'wf folder'!$B:$K,6,0),"No")</f>
        <v>No</v>
      </c>
      <c r="H154" s="90">
        <f>IFERROR(VLOOKUP(Table16[[#This Row],[Encounter_id]],'wf folder'!$B:$K,7,0),0)</f>
        <v>0</v>
      </c>
      <c r="I154" s="90" t="str">
        <f>IFERROR(VLOOKUP(Table16[[#This Row],[Encounter_id]],'wf folder'!$B:$K,8,0),"No")</f>
        <v>No</v>
      </c>
      <c r="J154" s="90" t="str">
        <f>IFERROR(VLOOKUP(Table16[[#This Row],[Encounter_id]],'wf folder'!$B:$K,9,0),"No")</f>
        <v>No</v>
      </c>
      <c r="K154" s="90" t="str">
        <f>IFERROR(VLOOKUP(Table16[[#This Row],[Encounter_id]],'wf folder'!$B:$K,10,0),"No")</f>
        <v>No</v>
      </c>
    </row>
    <row r="155" spans="1:11">
      <c r="A155" t="str">
        <f t="shared" si="2"/>
        <v>5</v>
      </c>
      <c r="B155" t="s">
        <v>573</v>
      </c>
      <c r="C155" s="90" t="str">
        <f>IFERROR(VLOOKUP(Table16[[#This Row],[Encounter_id]],'wf folder'!$B:$K,2,0),"No")</f>
        <v>No</v>
      </c>
      <c r="D155" s="90" t="str">
        <f>IFERROR(VLOOKUP(Table16[[#This Row],[Encounter_id]],'wf folder'!$B:$K,3,0),"No")</f>
        <v>No</v>
      </c>
      <c r="E155" s="90" t="str">
        <f>IFERROR(VLOOKUP(Table16[[#This Row],[Encounter_id]],'wf folder'!$B:$K,4,0),"No")</f>
        <v>No</v>
      </c>
      <c r="F155" s="90" t="str">
        <f>IFERROR(VLOOKUP(Table16[[#This Row],[Encounter_id]],'wf folder'!$B:$K,5,0),"No")</f>
        <v>No</v>
      </c>
      <c r="G155" s="90" t="str">
        <f>IFERROR(VLOOKUP(Table16[[#This Row],[Encounter_id]],'wf folder'!$B:$K,6,0),"No")</f>
        <v>Yes</v>
      </c>
      <c r="H155" s="90">
        <f>IFERROR(VLOOKUP(Table16[[#This Row],[Encounter_id]],'wf folder'!$B:$K,7,0),0)</f>
        <v>1</v>
      </c>
      <c r="I155" s="90" t="str">
        <f>IFERROR(VLOOKUP(Table16[[#This Row],[Encounter_id]],'wf folder'!$B:$K,8,0),"No")</f>
        <v>No</v>
      </c>
      <c r="J155" s="90" t="str">
        <f>IFERROR(VLOOKUP(Table16[[#This Row],[Encounter_id]],'wf folder'!$B:$K,9,0),"No")</f>
        <v>No</v>
      </c>
      <c r="K155" s="90" t="str">
        <f>IFERROR(VLOOKUP(Table16[[#This Row],[Encounter_id]],'wf folder'!$B:$K,10,0),"No")</f>
        <v>Yes</v>
      </c>
    </row>
    <row r="156" spans="1:11">
      <c r="A156" t="str">
        <f t="shared" si="2"/>
        <v>5</v>
      </c>
      <c r="B156" t="s">
        <v>574</v>
      </c>
      <c r="C156" s="90" t="str">
        <f>IFERROR(VLOOKUP(Table16[[#This Row],[Encounter_id]],'wf folder'!$B:$K,2,0),"No")</f>
        <v>No</v>
      </c>
      <c r="D156" s="90" t="str">
        <f>IFERROR(VLOOKUP(Table16[[#This Row],[Encounter_id]],'wf folder'!$B:$K,3,0),"No")</f>
        <v>No</v>
      </c>
      <c r="E156" s="90" t="str">
        <f>IFERROR(VLOOKUP(Table16[[#This Row],[Encounter_id]],'wf folder'!$B:$K,4,0),"No")</f>
        <v>No</v>
      </c>
      <c r="F156" s="90" t="str">
        <f>IFERROR(VLOOKUP(Table16[[#This Row],[Encounter_id]],'wf folder'!$B:$K,5,0),"No")</f>
        <v>No</v>
      </c>
      <c r="G156" s="90" t="str">
        <f>IFERROR(VLOOKUP(Table16[[#This Row],[Encounter_id]],'wf folder'!$B:$K,6,0),"No")</f>
        <v>No</v>
      </c>
      <c r="H156" s="90">
        <f>IFERROR(VLOOKUP(Table16[[#This Row],[Encounter_id]],'wf folder'!$B:$K,7,0),0)</f>
        <v>0</v>
      </c>
      <c r="I156" s="90" t="str">
        <f>IFERROR(VLOOKUP(Table16[[#This Row],[Encounter_id]],'wf folder'!$B:$K,8,0),"No")</f>
        <v>No</v>
      </c>
      <c r="J156" s="90" t="str">
        <f>IFERROR(VLOOKUP(Table16[[#This Row],[Encounter_id]],'wf folder'!$B:$K,9,0),"No")</f>
        <v>No</v>
      </c>
      <c r="K156" s="90" t="str">
        <f>IFERROR(VLOOKUP(Table16[[#This Row],[Encounter_id]],'wf folder'!$B:$K,10,0),"No")</f>
        <v>No</v>
      </c>
    </row>
    <row r="157" spans="1:11">
      <c r="A157" t="str">
        <f t="shared" si="2"/>
        <v>5</v>
      </c>
      <c r="B157" t="s">
        <v>575</v>
      </c>
      <c r="C157" s="90" t="str">
        <f>IFERROR(VLOOKUP(Table16[[#This Row],[Encounter_id]],'wf folder'!$B:$K,2,0),"No")</f>
        <v>No</v>
      </c>
      <c r="D157" s="90" t="str">
        <f>IFERROR(VLOOKUP(Table16[[#This Row],[Encounter_id]],'wf folder'!$B:$K,3,0),"No")</f>
        <v>No</v>
      </c>
      <c r="E157" s="90" t="str">
        <f>IFERROR(VLOOKUP(Table16[[#This Row],[Encounter_id]],'wf folder'!$B:$K,4,0),"No")</f>
        <v>No</v>
      </c>
      <c r="F157" s="90" t="str">
        <f>IFERROR(VLOOKUP(Table16[[#This Row],[Encounter_id]],'wf folder'!$B:$K,5,0),"No")</f>
        <v>No</v>
      </c>
      <c r="G157" s="90" t="str">
        <f>IFERROR(VLOOKUP(Table16[[#This Row],[Encounter_id]],'wf folder'!$B:$K,6,0),"No")</f>
        <v>No</v>
      </c>
      <c r="H157" s="90">
        <f>IFERROR(VLOOKUP(Table16[[#This Row],[Encounter_id]],'wf folder'!$B:$K,7,0),0)</f>
        <v>0</v>
      </c>
      <c r="I157" s="90" t="str">
        <f>IFERROR(VLOOKUP(Table16[[#This Row],[Encounter_id]],'wf folder'!$B:$K,8,0),"No")</f>
        <v>No</v>
      </c>
      <c r="J157" s="90" t="str">
        <f>IFERROR(VLOOKUP(Table16[[#This Row],[Encounter_id]],'wf folder'!$B:$K,9,0),"No")</f>
        <v>No</v>
      </c>
      <c r="K157" s="90" t="str">
        <f>IFERROR(VLOOKUP(Table16[[#This Row],[Encounter_id]],'wf folder'!$B:$K,10,0),"No")</f>
        <v>No</v>
      </c>
    </row>
    <row r="158" spans="1:11">
      <c r="A158" t="str">
        <f t="shared" si="2"/>
        <v>5</v>
      </c>
      <c r="B158" t="s">
        <v>576</v>
      </c>
      <c r="C158" s="90" t="str">
        <f>IFERROR(VLOOKUP(Table16[[#This Row],[Encounter_id]],'wf folder'!$B:$K,2,0),"No")</f>
        <v>No</v>
      </c>
      <c r="D158" s="90" t="str">
        <f>IFERROR(VLOOKUP(Table16[[#This Row],[Encounter_id]],'wf folder'!$B:$K,3,0),"No")</f>
        <v>No</v>
      </c>
      <c r="E158" s="90" t="str">
        <f>IFERROR(VLOOKUP(Table16[[#This Row],[Encounter_id]],'wf folder'!$B:$K,4,0),"No")</f>
        <v>No</v>
      </c>
      <c r="F158" s="90" t="str">
        <f>IFERROR(VLOOKUP(Table16[[#This Row],[Encounter_id]],'wf folder'!$B:$K,5,0),"No")</f>
        <v>No</v>
      </c>
      <c r="G158" s="90" t="str">
        <f>IFERROR(VLOOKUP(Table16[[#This Row],[Encounter_id]],'wf folder'!$B:$K,6,0),"No")</f>
        <v>No</v>
      </c>
      <c r="H158" s="90">
        <f>IFERROR(VLOOKUP(Table16[[#This Row],[Encounter_id]],'wf folder'!$B:$K,7,0),0)</f>
        <v>0</v>
      </c>
      <c r="I158" s="90" t="str">
        <f>IFERROR(VLOOKUP(Table16[[#This Row],[Encounter_id]],'wf folder'!$B:$K,8,0),"No")</f>
        <v>No</v>
      </c>
      <c r="J158" s="90" t="str">
        <f>IFERROR(VLOOKUP(Table16[[#This Row],[Encounter_id]],'wf folder'!$B:$K,9,0),"No")</f>
        <v>No</v>
      </c>
      <c r="K158" s="90" t="str">
        <f>IFERROR(VLOOKUP(Table16[[#This Row],[Encounter_id]],'wf folder'!$B:$K,10,0),"No")</f>
        <v>No</v>
      </c>
    </row>
    <row r="159" spans="1:11">
      <c r="A159" t="str">
        <f t="shared" si="2"/>
        <v>5</v>
      </c>
      <c r="B159" t="s">
        <v>577</v>
      </c>
      <c r="C159" s="90" t="str">
        <f>IFERROR(VLOOKUP(Table16[[#This Row],[Encounter_id]],'wf folder'!$B:$K,2,0),"No")</f>
        <v>No</v>
      </c>
      <c r="D159" s="90" t="str">
        <f>IFERROR(VLOOKUP(Table16[[#This Row],[Encounter_id]],'wf folder'!$B:$K,3,0),"No")</f>
        <v>No</v>
      </c>
      <c r="E159" s="90" t="str">
        <f>IFERROR(VLOOKUP(Table16[[#This Row],[Encounter_id]],'wf folder'!$B:$K,4,0),"No")</f>
        <v>No</v>
      </c>
      <c r="F159" s="90" t="str">
        <f>IFERROR(VLOOKUP(Table16[[#This Row],[Encounter_id]],'wf folder'!$B:$K,5,0),"No")</f>
        <v>No</v>
      </c>
      <c r="G159" s="90" t="str">
        <f>IFERROR(VLOOKUP(Table16[[#This Row],[Encounter_id]],'wf folder'!$B:$K,6,0),"No")</f>
        <v>Yes</v>
      </c>
      <c r="H159" s="90">
        <f>IFERROR(VLOOKUP(Table16[[#This Row],[Encounter_id]],'wf folder'!$B:$K,7,0),0)</f>
        <v>1</v>
      </c>
      <c r="I159" s="90" t="str">
        <f>IFERROR(VLOOKUP(Table16[[#This Row],[Encounter_id]],'wf folder'!$B:$K,8,0),"No")</f>
        <v>No</v>
      </c>
      <c r="J159" s="90" t="str">
        <f>IFERROR(VLOOKUP(Table16[[#This Row],[Encounter_id]],'wf folder'!$B:$K,9,0),"No")</f>
        <v>No</v>
      </c>
      <c r="K159" s="90" t="str">
        <f>IFERROR(VLOOKUP(Table16[[#This Row],[Encounter_id]],'wf folder'!$B:$K,10,0),"No")</f>
        <v>Yes</v>
      </c>
    </row>
    <row r="160" spans="1:11">
      <c r="A160" t="str">
        <f t="shared" si="2"/>
        <v>5</v>
      </c>
      <c r="B160" t="s">
        <v>578</v>
      </c>
      <c r="C160" s="90" t="str">
        <f>IFERROR(VLOOKUP(Table16[[#This Row],[Encounter_id]],'wf folder'!$B:$K,2,0),"No")</f>
        <v>No</v>
      </c>
      <c r="D160" s="90" t="str">
        <f>IFERROR(VLOOKUP(Table16[[#This Row],[Encounter_id]],'wf folder'!$B:$K,3,0),"No")</f>
        <v>Yes</v>
      </c>
      <c r="E160" s="90" t="str">
        <f>IFERROR(VLOOKUP(Table16[[#This Row],[Encounter_id]],'wf folder'!$B:$K,4,0),"No")</f>
        <v>No</v>
      </c>
      <c r="F160" s="90" t="str">
        <f>IFERROR(VLOOKUP(Table16[[#This Row],[Encounter_id]],'wf folder'!$B:$K,5,0),"No")</f>
        <v>No</v>
      </c>
      <c r="G160" s="90" t="str">
        <f>IFERROR(VLOOKUP(Table16[[#This Row],[Encounter_id]],'wf folder'!$B:$K,6,0),"No")</f>
        <v>No</v>
      </c>
      <c r="H160" s="90">
        <f>IFERROR(VLOOKUP(Table16[[#This Row],[Encounter_id]],'wf folder'!$B:$K,7,0),0)</f>
        <v>1</v>
      </c>
      <c r="I160" s="90" t="str">
        <f>IFERROR(VLOOKUP(Table16[[#This Row],[Encounter_id]],'wf folder'!$B:$K,8,0),"No")</f>
        <v>No</v>
      </c>
      <c r="J160" s="90" t="str">
        <f>IFERROR(VLOOKUP(Table16[[#This Row],[Encounter_id]],'wf folder'!$B:$K,9,0),"No")</f>
        <v>No</v>
      </c>
      <c r="K160" s="90" t="str">
        <f>IFERROR(VLOOKUP(Table16[[#This Row],[Encounter_id]],'wf folder'!$B:$K,10,0),"No")</f>
        <v>No</v>
      </c>
    </row>
    <row r="161" spans="1:11">
      <c r="A161" t="str">
        <f t="shared" si="2"/>
        <v>5</v>
      </c>
      <c r="B161" t="s">
        <v>579</v>
      </c>
      <c r="C161" s="90" t="str">
        <f>IFERROR(VLOOKUP(Table16[[#This Row],[Encounter_id]],'wf folder'!$B:$K,2,0),"No")</f>
        <v>No</v>
      </c>
      <c r="D161" s="90" t="str">
        <f>IFERROR(VLOOKUP(Table16[[#This Row],[Encounter_id]],'wf folder'!$B:$K,3,0),"No")</f>
        <v>No</v>
      </c>
      <c r="E161" s="90" t="str">
        <f>IFERROR(VLOOKUP(Table16[[#This Row],[Encounter_id]],'wf folder'!$B:$K,4,0),"No")</f>
        <v>No</v>
      </c>
      <c r="F161" s="90" t="str">
        <f>IFERROR(VLOOKUP(Table16[[#This Row],[Encounter_id]],'wf folder'!$B:$K,5,0),"No")</f>
        <v>No</v>
      </c>
      <c r="G161" s="90" t="str">
        <f>IFERROR(VLOOKUP(Table16[[#This Row],[Encounter_id]],'wf folder'!$B:$K,6,0),"No")</f>
        <v>No</v>
      </c>
      <c r="H161" s="90">
        <f>IFERROR(VLOOKUP(Table16[[#This Row],[Encounter_id]],'wf folder'!$B:$K,7,0),0)</f>
        <v>0</v>
      </c>
      <c r="I161" s="90" t="str">
        <f>IFERROR(VLOOKUP(Table16[[#This Row],[Encounter_id]],'wf folder'!$B:$K,8,0),"No")</f>
        <v>No</v>
      </c>
      <c r="J161" s="90" t="str">
        <f>IFERROR(VLOOKUP(Table16[[#This Row],[Encounter_id]],'wf folder'!$B:$K,9,0),"No")</f>
        <v>No</v>
      </c>
      <c r="K161" s="90" t="str">
        <f>IFERROR(VLOOKUP(Table16[[#This Row],[Encounter_id]],'wf folder'!$B:$K,10,0),"No")</f>
        <v>No</v>
      </c>
    </row>
    <row r="162" spans="1:11">
      <c r="A162" t="str">
        <f t="shared" si="2"/>
        <v>5</v>
      </c>
      <c r="B162" t="s">
        <v>580</v>
      </c>
      <c r="C162" s="90" t="str">
        <f>IFERROR(VLOOKUP(Table16[[#This Row],[Encounter_id]],'wf folder'!$B:$K,2,0),"No")</f>
        <v>No</v>
      </c>
      <c r="D162" s="90" t="str">
        <f>IFERROR(VLOOKUP(Table16[[#This Row],[Encounter_id]],'wf folder'!$B:$K,3,0),"No")</f>
        <v>No</v>
      </c>
      <c r="E162" s="90" t="str">
        <f>IFERROR(VLOOKUP(Table16[[#This Row],[Encounter_id]],'wf folder'!$B:$K,4,0),"No")</f>
        <v>No</v>
      </c>
      <c r="F162" s="90" t="str">
        <f>IFERROR(VLOOKUP(Table16[[#This Row],[Encounter_id]],'wf folder'!$B:$K,5,0),"No")</f>
        <v>No</v>
      </c>
      <c r="G162" s="90" t="str">
        <f>IFERROR(VLOOKUP(Table16[[#This Row],[Encounter_id]],'wf folder'!$B:$K,6,0),"No")</f>
        <v>No</v>
      </c>
      <c r="H162" s="90">
        <f>IFERROR(VLOOKUP(Table16[[#This Row],[Encounter_id]],'wf folder'!$B:$K,7,0),0)</f>
        <v>0</v>
      </c>
      <c r="I162" s="90" t="str">
        <f>IFERROR(VLOOKUP(Table16[[#This Row],[Encounter_id]],'wf folder'!$B:$K,8,0),"No")</f>
        <v>No</v>
      </c>
      <c r="J162" s="90" t="str">
        <f>IFERROR(VLOOKUP(Table16[[#This Row],[Encounter_id]],'wf folder'!$B:$K,9,0),"No")</f>
        <v>No</v>
      </c>
      <c r="K162" s="90" t="str">
        <f>IFERROR(VLOOKUP(Table16[[#This Row],[Encounter_id]],'wf folder'!$B:$K,10,0),"No")</f>
        <v>No</v>
      </c>
    </row>
    <row r="163" spans="1:11">
      <c r="A163" t="str">
        <f t="shared" si="2"/>
        <v>5</v>
      </c>
      <c r="B163" t="s">
        <v>581</v>
      </c>
      <c r="C163" s="90" t="str">
        <f>IFERROR(VLOOKUP(Table16[[#This Row],[Encounter_id]],'wf folder'!$B:$K,2,0),"No")</f>
        <v>Yes</v>
      </c>
      <c r="D163" s="90" t="str">
        <f>IFERROR(VLOOKUP(Table16[[#This Row],[Encounter_id]],'wf folder'!$B:$K,3,0),"No")</f>
        <v>No</v>
      </c>
      <c r="E163" s="90" t="str">
        <f>IFERROR(VLOOKUP(Table16[[#This Row],[Encounter_id]],'wf folder'!$B:$K,4,0),"No")</f>
        <v>No</v>
      </c>
      <c r="F163" s="90" t="str">
        <f>IFERROR(VLOOKUP(Table16[[#This Row],[Encounter_id]],'wf folder'!$B:$K,5,0),"No")</f>
        <v>No</v>
      </c>
      <c r="G163" s="90" t="str">
        <f>IFERROR(VLOOKUP(Table16[[#This Row],[Encounter_id]],'wf folder'!$B:$K,6,0),"No")</f>
        <v>No</v>
      </c>
      <c r="H163" s="90">
        <f>IFERROR(VLOOKUP(Table16[[#This Row],[Encounter_id]],'wf folder'!$B:$K,7,0),0)</f>
        <v>1</v>
      </c>
      <c r="I163" s="90" t="str">
        <f>IFERROR(VLOOKUP(Table16[[#This Row],[Encounter_id]],'wf folder'!$B:$K,8,0),"No")</f>
        <v>No</v>
      </c>
      <c r="J163" s="90" t="str">
        <f>IFERROR(VLOOKUP(Table16[[#This Row],[Encounter_id]],'wf folder'!$B:$K,9,0),"No")</f>
        <v>No</v>
      </c>
      <c r="K163" s="90" t="str">
        <f>IFERROR(VLOOKUP(Table16[[#This Row],[Encounter_id]],'wf folder'!$B:$K,10,0),"No")</f>
        <v>No</v>
      </c>
    </row>
    <row r="164" spans="1:11">
      <c r="A164" t="str">
        <f t="shared" si="2"/>
        <v>5</v>
      </c>
      <c r="B164" t="s">
        <v>582</v>
      </c>
      <c r="C164" s="90" t="str">
        <f>IFERROR(VLOOKUP(Table16[[#This Row],[Encounter_id]],'wf folder'!$B:$K,2,0),"No")</f>
        <v>No</v>
      </c>
      <c r="D164" s="90" t="str">
        <f>IFERROR(VLOOKUP(Table16[[#This Row],[Encounter_id]],'wf folder'!$B:$K,3,0),"No")</f>
        <v>No</v>
      </c>
      <c r="E164" s="90" t="str">
        <f>IFERROR(VLOOKUP(Table16[[#This Row],[Encounter_id]],'wf folder'!$B:$K,4,0),"No")</f>
        <v>No</v>
      </c>
      <c r="F164" s="90" t="str">
        <f>IFERROR(VLOOKUP(Table16[[#This Row],[Encounter_id]],'wf folder'!$B:$K,5,0),"No")</f>
        <v>No</v>
      </c>
      <c r="G164" s="90" t="str">
        <f>IFERROR(VLOOKUP(Table16[[#This Row],[Encounter_id]],'wf folder'!$B:$K,6,0),"No")</f>
        <v>No</v>
      </c>
      <c r="H164" s="90">
        <f>IFERROR(VLOOKUP(Table16[[#This Row],[Encounter_id]],'wf folder'!$B:$K,7,0),0)</f>
        <v>0</v>
      </c>
      <c r="I164" s="90" t="str">
        <f>IFERROR(VLOOKUP(Table16[[#This Row],[Encounter_id]],'wf folder'!$B:$K,8,0),"No")</f>
        <v>No</v>
      </c>
      <c r="J164" s="90" t="str">
        <f>IFERROR(VLOOKUP(Table16[[#This Row],[Encounter_id]],'wf folder'!$B:$K,9,0),"No")</f>
        <v>No</v>
      </c>
      <c r="K164" s="90" t="str">
        <f>IFERROR(VLOOKUP(Table16[[#This Row],[Encounter_id]],'wf folder'!$B:$K,10,0),"No")</f>
        <v>No</v>
      </c>
    </row>
    <row r="165" spans="1:11">
      <c r="A165" t="str">
        <f t="shared" si="2"/>
        <v>5</v>
      </c>
      <c r="B165" t="s">
        <v>583</v>
      </c>
      <c r="C165" s="90" t="str">
        <f>IFERROR(VLOOKUP(Table16[[#This Row],[Encounter_id]],'wf folder'!$B:$K,2,0),"No")</f>
        <v>No</v>
      </c>
      <c r="D165" s="90" t="str">
        <f>IFERROR(VLOOKUP(Table16[[#This Row],[Encounter_id]],'wf folder'!$B:$K,3,0),"No")</f>
        <v>No</v>
      </c>
      <c r="E165" s="90" t="str">
        <f>IFERROR(VLOOKUP(Table16[[#This Row],[Encounter_id]],'wf folder'!$B:$K,4,0),"No")</f>
        <v>No</v>
      </c>
      <c r="F165" s="90" t="str">
        <f>IFERROR(VLOOKUP(Table16[[#This Row],[Encounter_id]],'wf folder'!$B:$K,5,0),"No")</f>
        <v>No</v>
      </c>
      <c r="G165" s="90" t="str">
        <f>IFERROR(VLOOKUP(Table16[[#This Row],[Encounter_id]],'wf folder'!$B:$K,6,0),"No")</f>
        <v>No</v>
      </c>
      <c r="H165" s="90">
        <f>IFERROR(VLOOKUP(Table16[[#This Row],[Encounter_id]],'wf folder'!$B:$K,7,0),0)</f>
        <v>0</v>
      </c>
      <c r="I165" s="90" t="str">
        <f>IFERROR(VLOOKUP(Table16[[#This Row],[Encounter_id]],'wf folder'!$B:$K,8,0),"No")</f>
        <v>No</v>
      </c>
      <c r="J165" s="90" t="str">
        <f>IFERROR(VLOOKUP(Table16[[#This Row],[Encounter_id]],'wf folder'!$B:$K,9,0),"No")</f>
        <v>No</v>
      </c>
      <c r="K165" s="90" t="str">
        <f>IFERROR(VLOOKUP(Table16[[#This Row],[Encounter_id]],'wf folder'!$B:$K,10,0),"No")</f>
        <v>No</v>
      </c>
    </row>
    <row r="166" spans="1:11">
      <c r="A166" t="str">
        <f t="shared" si="2"/>
        <v>5</v>
      </c>
      <c r="B166" t="s">
        <v>584</v>
      </c>
      <c r="C166" s="90" t="str">
        <f>IFERROR(VLOOKUP(Table16[[#This Row],[Encounter_id]],'wf folder'!$B:$K,2,0),"No")</f>
        <v>No</v>
      </c>
      <c r="D166" s="90" t="str">
        <f>IFERROR(VLOOKUP(Table16[[#This Row],[Encounter_id]],'wf folder'!$B:$K,3,0),"No")</f>
        <v>No</v>
      </c>
      <c r="E166" s="90" t="str">
        <f>IFERROR(VLOOKUP(Table16[[#This Row],[Encounter_id]],'wf folder'!$B:$K,4,0),"No")</f>
        <v>No</v>
      </c>
      <c r="F166" s="90" t="str">
        <f>IFERROR(VLOOKUP(Table16[[#This Row],[Encounter_id]],'wf folder'!$B:$K,5,0),"No")</f>
        <v>No</v>
      </c>
      <c r="G166" s="90" t="str">
        <f>IFERROR(VLOOKUP(Table16[[#This Row],[Encounter_id]],'wf folder'!$B:$K,6,0),"No")</f>
        <v>No</v>
      </c>
      <c r="H166" s="90">
        <f>IFERROR(VLOOKUP(Table16[[#This Row],[Encounter_id]],'wf folder'!$B:$K,7,0),0)</f>
        <v>0</v>
      </c>
      <c r="I166" s="90" t="str">
        <f>IFERROR(VLOOKUP(Table16[[#This Row],[Encounter_id]],'wf folder'!$B:$K,8,0),"No")</f>
        <v>No</v>
      </c>
      <c r="J166" s="90" t="str">
        <f>IFERROR(VLOOKUP(Table16[[#This Row],[Encounter_id]],'wf folder'!$B:$K,9,0),"No")</f>
        <v>No</v>
      </c>
      <c r="K166" s="90" t="str">
        <f>IFERROR(VLOOKUP(Table16[[#This Row],[Encounter_id]],'wf folder'!$B:$K,10,0),"No")</f>
        <v>No</v>
      </c>
    </row>
    <row r="167" spans="1:11">
      <c r="A167" t="str">
        <f t="shared" si="2"/>
        <v>5</v>
      </c>
      <c r="B167" t="s">
        <v>585</v>
      </c>
      <c r="C167" s="90" t="str">
        <f>IFERROR(VLOOKUP(Table16[[#This Row],[Encounter_id]],'wf folder'!$B:$K,2,0),"No")</f>
        <v>No</v>
      </c>
      <c r="D167" s="90" t="str">
        <f>IFERROR(VLOOKUP(Table16[[#This Row],[Encounter_id]],'wf folder'!$B:$K,3,0),"No")</f>
        <v>No</v>
      </c>
      <c r="E167" s="90" t="str">
        <f>IFERROR(VLOOKUP(Table16[[#This Row],[Encounter_id]],'wf folder'!$B:$K,4,0),"No")</f>
        <v>No</v>
      </c>
      <c r="F167" s="90" t="str">
        <f>IFERROR(VLOOKUP(Table16[[#This Row],[Encounter_id]],'wf folder'!$B:$K,5,0),"No")</f>
        <v>No</v>
      </c>
      <c r="G167" s="90" t="str">
        <f>IFERROR(VLOOKUP(Table16[[#This Row],[Encounter_id]],'wf folder'!$B:$K,6,0),"No")</f>
        <v>No</v>
      </c>
      <c r="H167" s="90">
        <f>IFERROR(VLOOKUP(Table16[[#This Row],[Encounter_id]],'wf folder'!$B:$K,7,0),0)</f>
        <v>0</v>
      </c>
      <c r="I167" s="90" t="str">
        <f>IFERROR(VLOOKUP(Table16[[#This Row],[Encounter_id]],'wf folder'!$B:$K,8,0),"No")</f>
        <v>No</v>
      </c>
      <c r="J167" s="90" t="str">
        <f>IFERROR(VLOOKUP(Table16[[#This Row],[Encounter_id]],'wf folder'!$B:$K,9,0),"No")</f>
        <v>No</v>
      </c>
      <c r="K167" s="90" t="str">
        <f>IFERROR(VLOOKUP(Table16[[#This Row],[Encounter_id]],'wf folder'!$B:$K,10,0),"No")</f>
        <v>No</v>
      </c>
    </row>
    <row r="168" spans="1:11">
      <c r="A168" t="str">
        <f t="shared" si="2"/>
        <v>5</v>
      </c>
      <c r="B168" t="s">
        <v>586</v>
      </c>
      <c r="C168" s="90" t="str">
        <f>IFERROR(VLOOKUP(Table16[[#This Row],[Encounter_id]],'wf folder'!$B:$K,2,0),"No")</f>
        <v>No</v>
      </c>
      <c r="D168" s="90" t="str">
        <f>IFERROR(VLOOKUP(Table16[[#This Row],[Encounter_id]],'wf folder'!$B:$K,3,0),"No")</f>
        <v>No</v>
      </c>
      <c r="E168" s="90" t="str">
        <f>IFERROR(VLOOKUP(Table16[[#This Row],[Encounter_id]],'wf folder'!$B:$K,4,0),"No")</f>
        <v>Yes</v>
      </c>
      <c r="F168" s="90" t="str">
        <f>IFERROR(VLOOKUP(Table16[[#This Row],[Encounter_id]],'wf folder'!$B:$K,5,0),"No")</f>
        <v>No</v>
      </c>
      <c r="G168" s="90" t="str">
        <f>IFERROR(VLOOKUP(Table16[[#This Row],[Encounter_id]],'wf folder'!$B:$K,6,0),"No")</f>
        <v>No</v>
      </c>
      <c r="H168" s="90">
        <f>IFERROR(VLOOKUP(Table16[[#This Row],[Encounter_id]],'wf folder'!$B:$K,7,0),0)</f>
        <v>1</v>
      </c>
      <c r="I168" s="90" t="str">
        <f>IFERROR(VLOOKUP(Table16[[#This Row],[Encounter_id]],'wf folder'!$B:$K,8,0),"No")</f>
        <v>No</v>
      </c>
      <c r="J168" s="90" t="str">
        <f>IFERROR(VLOOKUP(Table16[[#This Row],[Encounter_id]],'wf folder'!$B:$K,9,0),"No")</f>
        <v>No</v>
      </c>
      <c r="K168" s="90" t="str">
        <f>IFERROR(VLOOKUP(Table16[[#This Row],[Encounter_id]],'wf folder'!$B:$K,10,0),"No")</f>
        <v>No</v>
      </c>
    </row>
    <row r="169" spans="1:11">
      <c r="A169" t="str">
        <f t="shared" si="2"/>
        <v>5</v>
      </c>
      <c r="B169" t="s">
        <v>587</v>
      </c>
      <c r="C169" s="90" t="str">
        <f>IFERROR(VLOOKUP(Table16[[#This Row],[Encounter_id]],'wf folder'!$B:$K,2,0),"No")</f>
        <v>No</v>
      </c>
      <c r="D169" s="90" t="str">
        <f>IFERROR(VLOOKUP(Table16[[#This Row],[Encounter_id]],'wf folder'!$B:$K,3,0),"No")</f>
        <v>No</v>
      </c>
      <c r="E169" s="90" t="str">
        <f>IFERROR(VLOOKUP(Table16[[#This Row],[Encounter_id]],'wf folder'!$B:$K,4,0),"No")</f>
        <v>No</v>
      </c>
      <c r="F169" s="90" t="str">
        <f>IFERROR(VLOOKUP(Table16[[#This Row],[Encounter_id]],'wf folder'!$B:$K,5,0),"No")</f>
        <v>No</v>
      </c>
      <c r="G169" s="90" t="str">
        <f>IFERROR(VLOOKUP(Table16[[#This Row],[Encounter_id]],'wf folder'!$B:$K,6,0),"No")</f>
        <v>No</v>
      </c>
      <c r="H169" s="90">
        <f>IFERROR(VLOOKUP(Table16[[#This Row],[Encounter_id]],'wf folder'!$B:$K,7,0),0)</f>
        <v>0</v>
      </c>
      <c r="I169" s="90" t="str">
        <f>IFERROR(VLOOKUP(Table16[[#This Row],[Encounter_id]],'wf folder'!$B:$K,8,0),"No")</f>
        <v>No</v>
      </c>
      <c r="J169" s="90" t="str">
        <f>IFERROR(VLOOKUP(Table16[[#This Row],[Encounter_id]],'wf folder'!$B:$K,9,0),"No")</f>
        <v>No</v>
      </c>
      <c r="K169" s="90" t="str">
        <f>IFERROR(VLOOKUP(Table16[[#This Row],[Encounter_id]],'wf folder'!$B:$K,10,0),"No")</f>
        <v>No</v>
      </c>
    </row>
    <row r="170" spans="1:11">
      <c r="A170" t="str">
        <f t="shared" si="2"/>
        <v>5</v>
      </c>
      <c r="B170" t="s">
        <v>588</v>
      </c>
      <c r="C170" s="90" t="str">
        <f>IFERROR(VLOOKUP(Table16[[#This Row],[Encounter_id]],'wf folder'!$B:$K,2,0),"No")</f>
        <v>Yes</v>
      </c>
      <c r="D170" s="90" t="str">
        <f>IFERROR(VLOOKUP(Table16[[#This Row],[Encounter_id]],'wf folder'!$B:$K,3,0),"No")</f>
        <v>Yes</v>
      </c>
      <c r="E170" s="90" t="str">
        <f>IFERROR(VLOOKUP(Table16[[#This Row],[Encounter_id]],'wf folder'!$B:$K,4,0),"No")</f>
        <v>No</v>
      </c>
      <c r="F170" s="90" t="str">
        <f>IFERROR(VLOOKUP(Table16[[#This Row],[Encounter_id]],'wf folder'!$B:$K,5,0),"No")</f>
        <v>No</v>
      </c>
      <c r="G170" s="90" t="str">
        <f>IFERROR(VLOOKUP(Table16[[#This Row],[Encounter_id]],'wf folder'!$B:$K,6,0),"No")</f>
        <v>No</v>
      </c>
      <c r="H170" s="90">
        <f>IFERROR(VLOOKUP(Table16[[#This Row],[Encounter_id]],'wf folder'!$B:$K,7,0),0)</f>
        <v>2</v>
      </c>
      <c r="I170" s="90" t="str">
        <f>IFERROR(VLOOKUP(Table16[[#This Row],[Encounter_id]],'wf folder'!$B:$K,8,0),"No")</f>
        <v>Yes</v>
      </c>
      <c r="J170" s="90" t="str">
        <f>IFERROR(VLOOKUP(Table16[[#This Row],[Encounter_id]],'wf folder'!$B:$K,9,0),"No")</f>
        <v>No</v>
      </c>
      <c r="K170" s="90" t="str">
        <f>IFERROR(VLOOKUP(Table16[[#This Row],[Encounter_id]],'wf folder'!$B:$K,10,0),"No")</f>
        <v>No</v>
      </c>
    </row>
    <row r="171" spans="1:11">
      <c r="A171" t="str">
        <f t="shared" si="2"/>
        <v>5</v>
      </c>
      <c r="B171" t="s">
        <v>589</v>
      </c>
      <c r="C171" s="90" t="str">
        <f>IFERROR(VLOOKUP(Table16[[#This Row],[Encounter_id]],'wf folder'!$B:$K,2,0),"No")</f>
        <v>No</v>
      </c>
      <c r="D171" s="90" t="str">
        <f>IFERROR(VLOOKUP(Table16[[#This Row],[Encounter_id]],'wf folder'!$B:$K,3,0),"No")</f>
        <v>No</v>
      </c>
      <c r="E171" s="90" t="str">
        <f>IFERROR(VLOOKUP(Table16[[#This Row],[Encounter_id]],'wf folder'!$B:$K,4,0),"No")</f>
        <v>No</v>
      </c>
      <c r="F171" s="90" t="str">
        <f>IFERROR(VLOOKUP(Table16[[#This Row],[Encounter_id]],'wf folder'!$B:$K,5,0),"No")</f>
        <v>No</v>
      </c>
      <c r="G171" s="90" t="str">
        <f>IFERROR(VLOOKUP(Table16[[#This Row],[Encounter_id]],'wf folder'!$B:$K,6,0),"No")</f>
        <v>Yes</v>
      </c>
      <c r="H171" s="90">
        <f>IFERROR(VLOOKUP(Table16[[#This Row],[Encounter_id]],'wf folder'!$B:$K,7,0),0)</f>
        <v>1</v>
      </c>
      <c r="I171" s="90" t="str">
        <f>IFERROR(VLOOKUP(Table16[[#This Row],[Encounter_id]],'wf folder'!$B:$K,8,0),"No")</f>
        <v>No</v>
      </c>
      <c r="J171" s="90" t="str">
        <f>IFERROR(VLOOKUP(Table16[[#This Row],[Encounter_id]],'wf folder'!$B:$K,9,0),"No")</f>
        <v>No</v>
      </c>
      <c r="K171" s="90" t="str">
        <f>IFERROR(VLOOKUP(Table16[[#This Row],[Encounter_id]],'wf folder'!$B:$K,10,0),"No")</f>
        <v>Yes</v>
      </c>
    </row>
    <row r="172" spans="1:11">
      <c r="A172" t="str">
        <f t="shared" si="2"/>
        <v>5</v>
      </c>
      <c r="B172" t="s">
        <v>590</v>
      </c>
      <c r="C172" s="90" t="str">
        <f>IFERROR(VLOOKUP(Table16[[#This Row],[Encounter_id]],'wf folder'!$B:$K,2,0),"No")</f>
        <v>Yes</v>
      </c>
      <c r="D172" s="90" t="str">
        <f>IFERROR(VLOOKUP(Table16[[#This Row],[Encounter_id]],'wf folder'!$B:$K,3,0),"No")</f>
        <v>No</v>
      </c>
      <c r="E172" s="90" t="str">
        <f>IFERROR(VLOOKUP(Table16[[#This Row],[Encounter_id]],'wf folder'!$B:$K,4,0),"No")</f>
        <v>No</v>
      </c>
      <c r="F172" s="90" t="str">
        <f>IFERROR(VLOOKUP(Table16[[#This Row],[Encounter_id]],'wf folder'!$B:$K,5,0),"No")</f>
        <v>No</v>
      </c>
      <c r="G172" s="90" t="str">
        <f>IFERROR(VLOOKUP(Table16[[#This Row],[Encounter_id]],'wf folder'!$B:$K,6,0),"No")</f>
        <v>No</v>
      </c>
      <c r="H172" s="90">
        <f>IFERROR(VLOOKUP(Table16[[#This Row],[Encounter_id]],'wf folder'!$B:$K,7,0),0)</f>
        <v>1</v>
      </c>
      <c r="I172" s="90" t="str">
        <f>IFERROR(VLOOKUP(Table16[[#This Row],[Encounter_id]],'wf folder'!$B:$K,8,0),"No")</f>
        <v>No</v>
      </c>
      <c r="J172" s="90" t="str">
        <f>IFERROR(VLOOKUP(Table16[[#This Row],[Encounter_id]],'wf folder'!$B:$K,9,0),"No")</f>
        <v>No</v>
      </c>
      <c r="K172" s="90" t="str">
        <f>IFERROR(VLOOKUP(Table16[[#This Row],[Encounter_id]],'wf folder'!$B:$K,10,0),"No")</f>
        <v>No</v>
      </c>
    </row>
    <row r="173" spans="1:11">
      <c r="A173" t="str">
        <f t="shared" si="2"/>
        <v>5</v>
      </c>
      <c r="B173" t="s">
        <v>591</v>
      </c>
      <c r="C173" s="90" t="str">
        <f>IFERROR(VLOOKUP(Table16[[#This Row],[Encounter_id]],'wf folder'!$B:$K,2,0),"No")</f>
        <v>No</v>
      </c>
      <c r="D173" s="90" t="str">
        <f>IFERROR(VLOOKUP(Table16[[#This Row],[Encounter_id]],'wf folder'!$B:$K,3,0),"No")</f>
        <v>No</v>
      </c>
      <c r="E173" s="90" t="str">
        <f>IFERROR(VLOOKUP(Table16[[#This Row],[Encounter_id]],'wf folder'!$B:$K,4,0),"No")</f>
        <v>No</v>
      </c>
      <c r="F173" s="90" t="str">
        <f>IFERROR(VLOOKUP(Table16[[#This Row],[Encounter_id]],'wf folder'!$B:$K,5,0),"No")</f>
        <v>No</v>
      </c>
      <c r="G173" s="90" t="str">
        <f>IFERROR(VLOOKUP(Table16[[#This Row],[Encounter_id]],'wf folder'!$B:$K,6,0),"No")</f>
        <v>No</v>
      </c>
      <c r="H173" s="90">
        <f>IFERROR(VLOOKUP(Table16[[#This Row],[Encounter_id]],'wf folder'!$B:$K,7,0),0)</f>
        <v>0</v>
      </c>
      <c r="I173" s="90" t="str">
        <f>IFERROR(VLOOKUP(Table16[[#This Row],[Encounter_id]],'wf folder'!$B:$K,8,0),"No")</f>
        <v>No</v>
      </c>
      <c r="J173" s="90" t="str">
        <f>IFERROR(VLOOKUP(Table16[[#This Row],[Encounter_id]],'wf folder'!$B:$K,9,0),"No")</f>
        <v>No</v>
      </c>
      <c r="K173" s="90" t="str">
        <f>IFERROR(VLOOKUP(Table16[[#This Row],[Encounter_id]],'wf folder'!$B:$K,10,0),"No")</f>
        <v>No</v>
      </c>
    </row>
    <row r="174" spans="1:11">
      <c r="A174" t="str">
        <f t="shared" si="2"/>
        <v>5</v>
      </c>
      <c r="B174" t="s">
        <v>592</v>
      </c>
      <c r="C174" s="90" t="str">
        <f>IFERROR(VLOOKUP(Table16[[#This Row],[Encounter_id]],'wf folder'!$B:$K,2,0),"No")</f>
        <v>No</v>
      </c>
      <c r="D174" s="90" t="str">
        <f>IFERROR(VLOOKUP(Table16[[#This Row],[Encounter_id]],'wf folder'!$B:$K,3,0),"No")</f>
        <v>No</v>
      </c>
      <c r="E174" s="90" t="str">
        <f>IFERROR(VLOOKUP(Table16[[#This Row],[Encounter_id]],'wf folder'!$B:$K,4,0),"No")</f>
        <v>No</v>
      </c>
      <c r="F174" s="90" t="str">
        <f>IFERROR(VLOOKUP(Table16[[#This Row],[Encounter_id]],'wf folder'!$B:$K,5,0),"No")</f>
        <v>No</v>
      </c>
      <c r="G174" s="90" t="str">
        <f>IFERROR(VLOOKUP(Table16[[#This Row],[Encounter_id]],'wf folder'!$B:$K,6,0),"No")</f>
        <v>No</v>
      </c>
      <c r="H174" s="90">
        <f>IFERROR(VLOOKUP(Table16[[#This Row],[Encounter_id]],'wf folder'!$B:$K,7,0),0)</f>
        <v>0</v>
      </c>
      <c r="I174" s="90" t="str">
        <f>IFERROR(VLOOKUP(Table16[[#This Row],[Encounter_id]],'wf folder'!$B:$K,8,0),"No")</f>
        <v>No</v>
      </c>
      <c r="J174" s="90" t="str">
        <f>IFERROR(VLOOKUP(Table16[[#This Row],[Encounter_id]],'wf folder'!$B:$K,9,0),"No")</f>
        <v>No</v>
      </c>
      <c r="K174" s="90" t="str">
        <f>IFERROR(VLOOKUP(Table16[[#This Row],[Encounter_id]],'wf folder'!$B:$K,10,0),"No")</f>
        <v>No</v>
      </c>
    </row>
    <row r="175" spans="1:11">
      <c r="A175" t="str">
        <f t="shared" si="2"/>
        <v>5</v>
      </c>
      <c r="B175" t="s">
        <v>593</v>
      </c>
      <c r="C175" s="90" t="str">
        <f>IFERROR(VLOOKUP(Table16[[#This Row],[Encounter_id]],'wf folder'!$B:$K,2,0),"No")</f>
        <v>No</v>
      </c>
      <c r="D175" s="90" t="str">
        <f>IFERROR(VLOOKUP(Table16[[#This Row],[Encounter_id]],'wf folder'!$B:$K,3,0),"No")</f>
        <v>Yes</v>
      </c>
      <c r="E175" s="90" t="str">
        <f>IFERROR(VLOOKUP(Table16[[#This Row],[Encounter_id]],'wf folder'!$B:$K,4,0),"No")</f>
        <v>No</v>
      </c>
      <c r="F175" s="90" t="str">
        <f>IFERROR(VLOOKUP(Table16[[#This Row],[Encounter_id]],'wf folder'!$B:$K,5,0),"No")</f>
        <v>No</v>
      </c>
      <c r="G175" s="90" t="str">
        <f>IFERROR(VLOOKUP(Table16[[#This Row],[Encounter_id]],'wf folder'!$B:$K,6,0),"No")</f>
        <v>Yes</v>
      </c>
      <c r="H175" s="90">
        <f>IFERROR(VLOOKUP(Table16[[#This Row],[Encounter_id]],'wf folder'!$B:$K,7,0),0)</f>
        <v>2</v>
      </c>
      <c r="I175" s="90" t="str">
        <f>IFERROR(VLOOKUP(Table16[[#This Row],[Encounter_id]],'wf folder'!$B:$K,8,0),"No")</f>
        <v>No</v>
      </c>
      <c r="J175" s="90" t="str">
        <f>IFERROR(VLOOKUP(Table16[[#This Row],[Encounter_id]],'wf folder'!$B:$K,9,0),"No")</f>
        <v>No</v>
      </c>
      <c r="K175" s="90" t="str">
        <f>IFERROR(VLOOKUP(Table16[[#This Row],[Encounter_id]],'wf folder'!$B:$K,10,0),"No")</f>
        <v>Yes</v>
      </c>
    </row>
    <row r="176" spans="1:11">
      <c r="A176" t="str">
        <f t="shared" si="2"/>
        <v>5</v>
      </c>
      <c r="B176" t="s">
        <v>594</v>
      </c>
      <c r="C176" s="90" t="str">
        <f>IFERROR(VLOOKUP(Table16[[#This Row],[Encounter_id]],'wf folder'!$B:$K,2,0),"No")</f>
        <v>No</v>
      </c>
      <c r="D176" s="90" t="str">
        <f>IFERROR(VLOOKUP(Table16[[#This Row],[Encounter_id]],'wf folder'!$B:$K,3,0),"No")</f>
        <v>No</v>
      </c>
      <c r="E176" s="90" t="str">
        <f>IFERROR(VLOOKUP(Table16[[#This Row],[Encounter_id]],'wf folder'!$B:$K,4,0),"No")</f>
        <v>No</v>
      </c>
      <c r="F176" s="90" t="str">
        <f>IFERROR(VLOOKUP(Table16[[#This Row],[Encounter_id]],'wf folder'!$B:$K,5,0),"No")</f>
        <v>No</v>
      </c>
      <c r="G176" s="90" t="str">
        <f>IFERROR(VLOOKUP(Table16[[#This Row],[Encounter_id]],'wf folder'!$B:$K,6,0),"No")</f>
        <v>No</v>
      </c>
      <c r="H176" s="90">
        <f>IFERROR(VLOOKUP(Table16[[#This Row],[Encounter_id]],'wf folder'!$B:$K,7,0),0)</f>
        <v>0</v>
      </c>
      <c r="I176" s="90" t="str">
        <f>IFERROR(VLOOKUP(Table16[[#This Row],[Encounter_id]],'wf folder'!$B:$K,8,0),"No")</f>
        <v>No</v>
      </c>
      <c r="J176" s="90" t="str">
        <f>IFERROR(VLOOKUP(Table16[[#This Row],[Encounter_id]],'wf folder'!$B:$K,9,0),"No")</f>
        <v>No</v>
      </c>
      <c r="K176" s="90" t="str">
        <f>IFERROR(VLOOKUP(Table16[[#This Row],[Encounter_id]],'wf folder'!$B:$K,10,0),"No")</f>
        <v>No</v>
      </c>
    </row>
    <row r="177" spans="1:11">
      <c r="A177" t="str">
        <f t="shared" si="2"/>
        <v>5</v>
      </c>
      <c r="B177" t="s">
        <v>595</v>
      </c>
      <c r="C177" s="90" t="str">
        <f>IFERROR(VLOOKUP(Table16[[#This Row],[Encounter_id]],'wf folder'!$B:$K,2,0),"No")</f>
        <v>No</v>
      </c>
      <c r="D177" s="90" t="str">
        <f>IFERROR(VLOOKUP(Table16[[#This Row],[Encounter_id]],'wf folder'!$B:$K,3,0),"No")</f>
        <v>No</v>
      </c>
      <c r="E177" s="90" t="str">
        <f>IFERROR(VLOOKUP(Table16[[#This Row],[Encounter_id]],'wf folder'!$B:$K,4,0),"No")</f>
        <v>No</v>
      </c>
      <c r="F177" s="90" t="str">
        <f>IFERROR(VLOOKUP(Table16[[#This Row],[Encounter_id]],'wf folder'!$B:$K,5,0),"No")</f>
        <v>No</v>
      </c>
      <c r="G177" s="90" t="str">
        <f>IFERROR(VLOOKUP(Table16[[#This Row],[Encounter_id]],'wf folder'!$B:$K,6,0),"No")</f>
        <v>No</v>
      </c>
      <c r="H177" s="90">
        <f>IFERROR(VLOOKUP(Table16[[#This Row],[Encounter_id]],'wf folder'!$B:$K,7,0),0)</f>
        <v>0</v>
      </c>
      <c r="I177" s="90" t="str">
        <f>IFERROR(VLOOKUP(Table16[[#This Row],[Encounter_id]],'wf folder'!$B:$K,8,0),"No")</f>
        <v>No</v>
      </c>
      <c r="J177" s="90" t="str">
        <f>IFERROR(VLOOKUP(Table16[[#This Row],[Encounter_id]],'wf folder'!$B:$K,9,0),"No")</f>
        <v>No</v>
      </c>
      <c r="K177" s="90" t="str">
        <f>IFERROR(VLOOKUP(Table16[[#This Row],[Encounter_id]],'wf folder'!$B:$K,10,0),"No")</f>
        <v>No</v>
      </c>
    </row>
    <row r="178" spans="1:11">
      <c r="A178" t="str">
        <f t="shared" si="2"/>
        <v>5</v>
      </c>
      <c r="B178" s="93" t="s">
        <v>596</v>
      </c>
      <c r="C178" s="90" t="str">
        <f>IFERROR(VLOOKUP(Table16[[#This Row],[Encounter_id]],'wf folder'!$B:$K,2,0),"No")</f>
        <v>No</v>
      </c>
      <c r="D178" s="90" t="str">
        <f>IFERROR(VLOOKUP(Table16[[#This Row],[Encounter_id]],'wf folder'!$B:$K,3,0),"No")</f>
        <v>No</v>
      </c>
      <c r="E178" s="90" t="str">
        <f>IFERROR(VLOOKUP(Table16[[#This Row],[Encounter_id]],'wf folder'!$B:$K,4,0),"No")</f>
        <v>No</v>
      </c>
      <c r="F178" s="90" t="str">
        <f>IFERROR(VLOOKUP(Table16[[#This Row],[Encounter_id]],'wf folder'!$B:$K,5,0),"No")</f>
        <v>No</v>
      </c>
      <c r="G178" s="90" t="str">
        <f>IFERROR(VLOOKUP(Table16[[#This Row],[Encounter_id]],'wf folder'!$B:$K,6,0),"No")</f>
        <v>No</v>
      </c>
      <c r="H178" s="90">
        <f>IFERROR(VLOOKUP(Table16[[#This Row],[Encounter_id]],'wf folder'!$B:$K,7,0),0)</f>
        <v>0</v>
      </c>
      <c r="I178" s="90" t="str">
        <f>IFERROR(VLOOKUP(Table16[[#This Row],[Encounter_id]],'wf folder'!$B:$K,8,0),"No")</f>
        <v>No</v>
      </c>
      <c r="J178" s="90" t="str">
        <f>IFERROR(VLOOKUP(Table16[[#This Row],[Encounter_id]],'wf folder'!$B:$K,9,0),"No")</f>
        <v>No</v>
      </c>
      <c r="K178" s="90" t="str">
        <f>IFERROR(VLOOKUP(Table16[[#This Row],[Encounter_id]],'wf folder'!$B:$K,10,0),"No")</f>
        <v>No</v>
      </c>
    </row>
    <row r="179" spans="1:11">
      <c r="A179" t="str">
        <f t="shared" si="2"/>
        <v>5</v>
      </c>
      <c r="B179" t="s">
        <v>597</v>
      </c>
      <c r="C179" s="90" t="str">
        <f>IFERROR(VLOOKUP(Table16[[#This Row],[Encounter_id]],'wf folder'!$B:$K,2,0),"No")</f>
        <v>No</v>
      </c>
      <c r="D179" s="90" t="str">
        <f>IFERROR(VLOOKUP(Table16[[#This Row],[Encounter_id]],'wf folder'!$B:$K,3,0),"No")</f>
        <v>No</v>
      </c>
      <c r="E179" s="90" t="str">
        <f>IFERROR(VLOOKUP(Table16[[#This Row],[Encounter_id]],'wf folder'!$B:$K,4,0),"No")</f>
        <v>No</v>
      </c>
      <c r="F179" s="90" t="str">
        <f>IFERROR(VLOOKUP(Table16[[#This Row],[Encounter_id]],'wf folder'!$B:$K,5,0),"No")</f>
        <v>No</v>
      </c>
      <c r="G179" s="90" t="str">
        <f>IFERROR(VLOOKUP(Table16[[#This Row],[Encounter_id]],'wf folder'!$B:$K,6,0),"No")</f>
        <v>No</v>
      </c>
      <c r="H179" s="90">
        <f>IFERROR(VLOOKUP(Table16[[#This Row],[Encounter_id]],'wf folder'!$B:$K,7,0),0)</f>
        <v>0</v>
      </c>
      <c r="I179" s="90" t="str">
        <f>IFERROR(VLOOKUP(Table16[[#This Row],[Encounter_id]],'wf folder'!$B:$K,8,0),"No")</f>
        <v>No</v>
      </c>
      <c r="J179" s="90" t="str">
        <f>IFERROR(VLOOKUP(Table16[[#This Row],[Encounter_id]],'wf folder'!$B:$K,9,0),"No")</f>
        <v>No</v>
      </c>
      <c r="K179" s="90" t="str">
        <f>IFERROR(VLOOKUP(Table16[[#This Row],[Encounter_id]],'wf folder'!$B:$K,10,0),"No")</f>
        <v>No</v>
      </c>
    </row>
    <row r="180" spans="1:11">
      <c r="A180" t="str">
        <f t="shared" si="2"/>
        <v>5</v>
      </c>
      <c r="B180" t="s">
        <v>598</v>
      </c>
      <c r="C180" s="90" t="str">
        <f>IFERROR(VLOOKUP(Table16[[#This Row],[Encounter_id]],'wf folder'!$B:$K,2,0),"No")</f>
        <v>No</v>
      </c>
      <c r="D180" s="90" t="str">
        <f>IFERROR(VLOOKUP(Table16[[#This Row],[Encounter_id]],'wf folder'!$B:$K,3,0),"No")</f>
        <v>No</v>
      </c>
      <c r="E180" s="90" t="str">
        <f>IFERROR(VLOOKUP(Table16[[#This Row],[Encounter_id]],'wf folder'!$B:$K,4,0),"No")</f>
        <v>No</v>
      </c>
      <c r="F180" s="90" t="str">
        <f>IFERROR(VLOOKUP(Table16[[#This Row],[Encounter_id]],'wf folder'!$B:$K,5,0),"No")</f>
        <v>No</v>
      </c>
      <c r="G180" s="90" t="str">
        <f>IFERROR(VLOOKUP(Table16[[#This Row],[Encounter_id]],'wf folder'!$B:$K,6,0),"No")</f>
        <v>No</v>
      </c>
      <c r="H180" s="90">
        <f>IFERROR(VLOOKUP(Table16[[#This Row],[Encounter_id]],'wf folder'!$B:$K,7,0),0)</f>
        <v>0</v>
      </c>
      <c r="I180" s="90" t="str">
        <f>IFERROR(VLOOKUP(Table16[[#This Row],[Encounter_id]],'wf folder'!$B:$K,8,0),"No")</f>
        <v>No</v>
      </c>
      <c r="J180" s="90" t="str">
        <f>IFERROR(VLOOKUP(Table16[[#This Row],[Encounter_id]],'wf folder'!$B:$K,9,0),"No")</f>
        <v>No</v>
      </c>
      <c r="K180" s="90" t="str">
        <f>IFERROR(VLOOKUP(Table16[[#This Row],[Encounter_id]],'wf folder'!$B:$K,10,0),"No")</f>
        <v>No</v>
      </c>
    </row>
    <row r="181" spans="1:11">
      <c r="A181" t="str">
        <f t="shared" si="2"/>
        <v>5</v>
      </c>
      <c r="B181" t="s">
        <v>599</v>
      </c>
      <c r="C181" s="90" t="str">
        <f>IFERROR(VLOOKUP(Table16[[#This Row],[Encounter_id]],'wf folder'!$B:$K,2,0),"No")</f>
        <v>Yes</v>
      </c>
      <c r="D181" s="90" t="str">
        <f>IFERROR(VLOOKUP(Table16[[#This Row],[Encounter_id]],'wf folder'!$B:$K,3,0),"No")</f>
        <v>No</v>
      </c>
      <c r="E181" s="90" t="str">
        <f>IFERROR(VLOOKUP(Table16[[#This Row],[Encounter_id]],'wf folder'!$B:$K,4,0),"No")</f>
        <v>No</v>
      </c>
      <c r="F181" s="90" t="str">
        <f>IFERROR(VLOOKUP(Table16[[#This Row],[Encounter_id]],'wf folder'!$B:$K,5,0),"No")</f>
        <v>No</v>
      </c>
      <c r="G181" s="90" t="str">
        <f>IFERROR(VLOOKUP(Table16[[#This Row],[Encounter_id]],'wf folder'!$B:$K,6,0),"No")</f>
        <v>Yes</v>
      </c>
      <c r="H181" s="90">
        <f>IFERROR(VLOOKUP(Table16[[#This Row],[Encounter_id]],'wf folder'!$B:$K,7,0),0)</f>
        <v>2</v>
      </c>
      <c r="I181" s="90" t="str">
        <f>IFERROR(VLOOKUP(Table16[[#This Row],[Encounter_id]],'wf folder'!$B:$K,8,0),"No")</f>
        <v>No</v>
      </c>
      <c r="J181" s="90" t="str">
        <f>IFERROR(VLOOKUP(Table16[[#This Row],[Encounter_id]],'wf folder'!$B:$K,9,0),"No")</f>
        <v>No</v>
      </c>
      <c r="K181" s="90" t="str">
        <f>IFERROR(VLOOKUP(Table16[[#This Row],[Encounter_id]],'wf folder'!$B:$K,10,0),"No")</f>
        <v>Yes</v>
      </c>
    </row>
    <row r="182" spans="1:11">
      <c r="A182" t="str">
        <f t="shared" si="2"/>
        <v>5</v>
      </c>
      <c r="B182" t="s">
        <v>600</v>
      </c>
      <c r="C182" s="90" t="str">
        <f>IFERROR(VLOOKUP(Table16[[#This Row],[Encounter_id]],'wf folder'!$B:$K,2,0),"No")</f>
        <v>Yes</v>
      </c>
      <c r="D182" s="90" t="str">
        <f>IFERROR(VLOOKUP(Table16[[#This Row],[Encounter_id]],'wf folder'!$B:$K,3,0),"No")</f>
        <v>Yes</v>
      </c>
      <c r="E182" s="90" t="str">
        <f>IFERROR(VLOOKUP(Table16[[#This Row],[Encounter_id]],'wf folder'!$B:$K,4,0),"No")</f>
        <v>No</v>
      </c>
      <c r="F182" s="90" t="str">
        <f>IFERROR(VLOOKUP(Table16[[#This Row],[Encounter_id]],'wf folder'!$B:$K,5,0),"No")</f>
        <v>No</v>
      </c>
      <c r="G182" s="90" t="str">
        <f>IFERROR(VLOOKUP(Table16[[#This Row],[Encounter_id]],'wf folder'!$B:$K,6,0),"No")</f>
        <v>Yes</v>
      </c>
      <c r="H182" s="90">
        <f>IFERROR(VLOOKUP(Table16[[#This Row],[Encounter_id]],'wf folder'!$B:$K,7,0),0)</f>
        <v>3</v>
      </c>
      <c r="I182" s="90" t="str">
        <f>IFERROR(VLOOKUP(Table16[[#This Row],[Encounter_id]],'wf folder'!$B:$K,8,0),"No")</f>
        <v>Yes</v>
      </c>
      <c r="J182" s="90" t="str">
        <f>IFERROR(VLOOKUP(Table16[[#This Row],[Encounter_id]],'wf folder'!$B:$K,9,0),"No")</f>
        <v>No</v>
      </c>
      <c r="K182" s="90" t="str">
        <f>IFERROR(VLOOKUP(Table16[[#This Row],[Encounter_id]],'wf folder'!$B:$K,10,0),"No")</f>
        <v>Yes</v>
      </c>
    </row>
    <row r="183" spans="1:11">
      <c r="A183" t="str">
        <f t="shared" si="2"/>
        <v>6</v>
      </c>
      <c r="B183" t="s">
        <v>601</v>
      </c>
      <c r="C183" s="90" t="str">
        <f>IFERROR(VLOOKUP(Table16[[#This Row],[Encounter_id]],'wf folder'!$B:$K,2,0),"No")</f>
        <v>Yes</v>
      </c>
      <c r="D183" s="90" t="str">
        <f>IFERROR(VLOOKUP(Table16[[#This Row],[Encounter_id]],'wf folder'!$B:$K,3,0),"No")</f>
        <v>Yes</v>
      </c>
      <c r="E183" s="90" t="str">
        <f>IFERROR(VLOOKUP(Table16[[#This Row],[Encounter_id]],'wf folder'!$B:$K,4,0),"No")</f>
        <v>No</v>
      </c>
      <c r="F183" s="90" t="str">
        <f>IFERROR(VLOOKUP(Table16[[#This Row],[Encounter_id]],'wf folder'!$B:$K,5,0),"No")</f>
        <v>No</v>
      </c>
      <c r="G183" s="90" t="str">
        <f>IFERROR(VLOOKUP(Table16[[#This Row],[Encounter_id]],'wf folder'!$B:$K,6,0),"No")</f>
        <v>No</v>
      </c>
      <c r="H183" s="90">
        <f>IFERROR(VLOOKUP(Table16[[#This Row],[Encounter_id]],'wf folder'!$B:$K,7,0),0)</f>
        <v>2</v>
      </c>
      <c r="I183" s="90" t="str">
        <f>IFERROR(VLOOKUP(Table16[[#This Row],[Encounter_id]],'wf folder'!$B:$K,8,0),"No")</f>
        <v>Yes</v>
      </c>
      <c r="J183" s="90" t="str">
        <f>IFERROR(VLOOKUP(Table16[[#This Row],[Encounter_id]],'wf folder'!$B:$K,9,0),"No")</f>
        <v>No</v>
      </c>
      <c r="K183" s="90" t="str">
        <f>IFERROR(VLOOKUP(Table16[[#This Row],[Encounter_id]],'wf folder'!$B:$K,10,0),"No")</f>
        <v>No</v>
      </c>
    </row>
    <row r="184" spans="1:11">
      <c r="A184" t="str">
        <f t="shared" si="2"/>
        <v>6</v>
      </c>
      <c r="B184" t="s">
        <v>602</v>
      </c>
      <c r="C184" s="90" t="str">
        <f>IFERROR(VLOOKUP(Table16[[#This Row],[Encounter_id]],'wf folder'!$B:$K,2,0),"No")</f>
        <v>No</v>
      </c>
      <c r="D184" s="90" t="str">
        <f>IFERROR(VLOOKUP(Table16[[#This Row],[Encounter_id]],'wf folder'!$B:$K,3,0),"No")</f>
        <v>No</v>
      </c>
      <c r="E184" s="90" t="str">
        <f>IFERROR(VLOOKUP(Table16[[#This Row],[Encounter_id]],'wf folder'!$B:$K,4,0),"No")</f>
        <v>No</v>
      </c>
      <c r="F184" s="90" t="str">
        <f>IFERROR(VLOOKUP(Table16[[#This Row],[Encounter_id]],'wf folder'!$B:$K,5,0),"No")</f>
        <v>No</v>
      </c>
      <c r="G184" s="90" t="str">
        <f>IFERROR(VLOOKUP(Table16[[#This Row],[Encounter_id]],'wf folder'!$B:$K,6,0),"No")</f>
        <v>No</v>
      </c>
      <c r="H184" s="90">
        <f>IFERROR(VLOOKUP(Table16[[#This Row],[Encounter_id]],'wf folder'!$B:$K,7,0),0)</f>
        <v>0</v>
      </c>
      <c r="I184" s="90" t="str">
        <f>IFERROR(VLOOKUP(Table16[[#This Row],[Encounter_id]],'wf folder'!$B:$K,8,0),"No")</f>
        <v>No</v>
      </c>
      <c r="J184" s="90" t="str">
        <f>IFERROR(VLOOKUP(Table16[[#This Row],[Encounter_id]],'wf folder'!$B:$K,9,0),"No")</f>
        <v>No</v>
      </c>
      <c r="K184" s="90" t="str">
        <f>IFERROR(VLOOKUP(Table16[[#This Row],[Encounter_id]],'wf folder'!$B:$K,10,0),"No")</f>
        <v>No</v>
      </c>
    </row>
    <row r="185" spans="1:11">
      <c r="A185" t="str">
        <f t="shared" si="2"/>
        <v>6</v>
      </c>
      <c r="B185" t="s">
        <v>603</v>
      </c>
      <c r="C185" s="90" t="str">
        <f>IFERROR(VLOOKUP(Table16[[#This Row],[Encounter_id]],'wf folder'!$B:$K,2,0),"No")</f>
        <v>Yes</v>
      </c>
      <c r="D185" s="90" t="str">
        <f>IFERROR(VLOOKUP(Table16[[#This Row],[Encounter_id]],'wf folder'!$B:$K,3,0),"No")</f>
        <v>No</v>
      </c>
      <c r="E185" s="90" t="str">
        <f>IFERROR(VLOOKUP(Table16[[#This Row],[Encounter_id]],'wf folder'!$B:$K,4,0),"No")</f>
        <v>No</v>
      </c>
      <c r="F185" s="90" t="str">
        <f>IFERROR(VLOOKUP(Table16[[#This Row],[Encounter_id]],'wf folder'!$B:$K,5,0),"No")</f>
        <v>No</v>
      </c>
      <c r="G185" s="90" t="str">
        <f>IFERROR(VLOOKUP(Table16[[#This Row],[Encounter_id]],'wf folder'!$B:$K,6,0),"No")</f>
        <v>No</v>
      </c>
      <c r="H185" s="90">
        <f>IFERROR(VLOOKUP(Table16[[#This Row],[Encounter_id]],'wf folder'!$B:$K,7,0),0)</f>
        <v>1</v>
      </c>
      <c r="I185" s="90" t="str">
        <f>IFERROR(VLOOKUP(Table16[[#This Row],[Encounter_id]],'wf folder'!$B:$K,8,0),"No")</f>
        <v>No</v>
      </c>
      <c r="J185" s="90" t="str">
        <f>IFERROR(VLOOKUP(Table16[[#This Row],[Encounter_id]],'wf folder'!$B:$K,9,0),"No")</f>
        <v>No</v>
      </c>
      <c r="K185" s="90" t="str">
        <f>IFERROR(VLOOKUP(Table16[[#This Row],[Encounter_id]],'wf folder'!$B:$K,10,0),"No")</f>
        <v>No</v>
      </c>
    </row>
    <row r="186" spans="1:11">
      <c r="A186" t="str">
        <f t="shared" si="2"/>
        <v>6</v>
      </c>
      <c r="B186" t="s">
        <v>604</v>
      </c>
      <c r="C186" s="90" t="str">
        <f>IFERROR(VLOOKUP(Table16[[#This Row],[Encounter_id]],'wf folder'!$B:$K,2,0),"No")</f>
        <v>No</v>
      </c>
      <c r="D186" s="90" t="str">
        <f>IFERROR(VLOOKUP(Table16[[#This Row],[Encounter_id]],'wf folder'!$B:$K,3,0),"No")</f>
        <v>No</v>
      </c>
      <c r="E186" s="90" t="str">
        <f>IFERROR(VLOOKUP(Table16[[#This Row],[Encounter_id]],'wf folder'!$B:$K,4,0),"No")</f>
        <v>No</v>
      </c>
      <c r="F186" s="90" t="str">
        <f>IFERROR(VLOOKUP(Table16[[#This Row],[Encounter_id]],'wf folder'!$B:$K,5,0),"No")</f>
        <v>No</v>
      </c>
      <c r="G186" s="90" t="str">
        <f>IFERROR(VLOOKUP(Table16[[#This Row],[Encounter_id]],'wf folder'!$B:$K,6,0),"No")</f>
        <v>Yes</v>
      </c>
      <c r="H186" s="90">
        <f>IFERROR(VLOOKUP(Table16[[#This Row],[Encounter_id]],'wf folder'!$B:$K,7,0),0)</f>
        <v>1</v>
      </c>
      <c r="I186" s="90" t="str">
        <f>IFERROR(VLOOKUP(Table16[[#This Row],[Encounter_id]],'wf folder'!$B:$K,8,0),"No")</f>
        <v>No</v>
      </c>
      <c r="J186" s="90" t="str">
        <f>IFERROR(VLOOKUP(Table16[[#This Row],[Encounter_id]],'wf folder'!$B:$K,9,0),"No")</f>
        <v>No</v>
      </c>
      <c r="K186" s="90" t="str">
        <f>IFERROR(VLOOKUP(Table16[[#This Row],[Encounter_id]],'wf folder'!$B:$K,10,0),"No")</f>
        <v>Yes</v>
      </c>
    </row>
    <row r="187" spans="1:11">
      <c r="A187" t="str">
        <f t="shared" si="2"/>
        <v>6</v>
      </c>
      <c r="B187" t="s">
        <v>605</v>
      </c>
      <c r="C187" s="90" t="str">
        <f>IFERROR(VLOOKUP(Table16[[#This Row],[Encounter_id]],'wf folder'!$B:$K,2,0),"No")</f>
        <v>Yes</v>
      </c>
      <c r="D187" s="90" t="str">
        <f>IFERROR(VLOOKUP(Table16[[#This Row],[Encounter_id]],'wf folder'!$B:$K,3,0),"No")</f>
        <v>Yes</v>
      </c>
      <c r="E187" s="90" t="str">
        <f>IFERROR(VLOOKUP(Table16[[#This Row],[Encounter_id]],'wf folder'!$B:$K,4,0),"No")</f>
        <v>Yes</v>
      </c>
      <c r="F187" s="90" t="str">
        <f>IFERROR(VLOOKUP(Table16[[#This Row],[Encounter_id]],'wf folder'!$B:$K,5,0),"No")</f>
        <v>No</v>
      </c>
      <c r="G187" s="90" t="str">
        <f>IFERROR(VLOOKUP(Table16[[#This Row],[Encounter_id]],'wf folder'!$B:$K,6,0),"No")</f>
        <v>No</v>
      </c>
      <c r="H187" s="90">
        <f>IFERROR(VLOOKUP(Table16[[#This Row],[Encounter_id]],'wf folder'!$B:$K,7,0),0)</f>
        <v>3</v>
      </c>
      <c r="I187" s="90" t="str">
        <f>IFERROR(VLOOKUP(Table16[[#This Row],[Encounter_id]],'wf folder'!$B:$K,8,0),"No")</f>
        <v>Yes</v>
      </c>
      <c r="J187" s="90" t="str">
        <f>IFERROR(VLOOKUP(Table16[[#This Row],[Encounter_id]],'wf folder'!$B:$K,9,0),"No")</f>
        <v>No</v>
      </c>
      <c r="K187" s="90" t="str">
        <f>IFERROR(VLOOKUP(Table16[[#This Row],[Encounter_id]],'wf folder'!$B:$K,10,0),"No")</f>
        <v>No</v>
      </c>
    </row>
    <row r="188" spans="1:11">
      <c r="A188" t="str">
        <f t="shared" si="2"/>
        <v>6</v>
      </c>
      <c r="B188" t="s">
        <v>606</v>
      </c>
      <c r="C188" s="90" t="str">
        <f>IFERROR(VLOOKUP(Table16[[#This Row],[Encounter_id]],'wf folder'!$B:$K,2,0),"No")</f>
        <v>No</v>
      </c>
      <c r="D188" s="90" t="str">
        <f>IFERROR(VLOOKUP(Table16[[#This Row],[Encounter_id]],'wf folder'!$B:$K,3,0),"No")</f>
        <v>No</v>
      </c>
      <c r="E188" s="90" t="str">
        <f>IFERROR(VLOOKUP(Table16[[#This Row],[Encounter_id]],'wf folder'!$B:$K,4,0),"No")</f>
        <v>No</v>
      </c>
      <c r="F188" s="90" t="str">
        <f>IFERROR(VLOOKUP(Table16[[#This Row],[Encounter_id]],'wf folder'!$B:$K,5,0),"No")</f>
        <v>No</v>
      </c>
      <c r="G188" s="90" t="str">
        <f>IFERROR(VLOOKUP(Table16[[#This Row],[Encounter_id]],'wf folder'!$B:$K,6,0),"No")</f>
        <v>Yes</v>
      </c>
      <c r="H188" s="90">
        <f>IFERROR(VLOOKUP(Table16[[#This Row],[Encounter_id]],'wf folder'!$B:$K,7,0),0)</f>
        <v>1</v>
      </c>
      <c r="I188" s="90" t="str">
        <f>IFERROR(VLOOKUP(Table16[[#This Row],[Encounter_id]],'wf folder'!$B:$K,8,0),"No")</f>
        <v>No</v>
      </c>
      <c r="J188" s="90" t="str">
        <f>IFERROR(VLOOKUP(Table16[[#This Row],[Encounter_id]],'wf folder'!$B:$K,9,0),"No")</f>
        <v>No</v>
      </c>
      <c r="K188" s="90" t="str">
        <f>IFERROR(VLOOKUP(Table16[[#This Row],[Encounter_id]],'wf folder'!$B:$K,10,0),"No")</f>
        <v>Yes</v>
      </c>
    </row>
    <row r="189" spans="1:11">
      <c r="A189" t="str">
        <f t="shared" si="2"/>
        <v>6</v>
      </c>
      <c r="B189" t="s">
        <v>607</v>
      </c>
      <c r="C189" s="90" t="str">
        <f>IFERROR(VLOOKUP(Table16[[#This Row],[Encounter_id]],'wf folder'!$B:$K,2,0),"No")</f>
        <v>Yes</v>
      </c>
      <c r="D189" s="90" t="str">
        <f>IFERROR(VLOOKUP(Table16[[#This Row],[Encounter_id]],'wf folder'!$B:$K,3,0),"No")</f>
        <v>No</v>
      </c>
      <c r="E189" s="90" t="str">
        <f>IFERROR(VLOOKUP(Table16[[#This Row],[Encounter_id]],'wf folder'!$B:$K,4,0),"No")</f>
        <v>No</v>
      </c>
      <c r="F189" s="90" t="str">
        <f>IFERROR(VLOOKUP(Table16[[#This Row],[Encounter_id]],'wf folder'!$B:$K,5,0),"No")</f>
        <v>No</v>
      </c>
      <c r="G189" s="90" t="str">
        <f>IFERROR(VLOOKUP(Table16[[#This Row],[Encounter_id]],'wf folder'!$B:$K,6,0),"No")</f>
        <v>No</v>
      </c>
      <c r="H189" s="90">
        <f>IFERROR(VLOOKUP(Table16[[#This Row],[Encounter_id]],'wf folder'!$B:$K,7,0),0)</f>
        <v>1</v>
      </c>
      <c r="I189" s="90" t="str">
        <f>IFERROR(VLOOKUP(Table16[[#This Row],[Encounter_id]],'wf folder'!$B:$K,8,0),"No")</f>
        <v>No</v>
      </c>
      <c r="J189" s="90" t="str">
        <f>IFERROR(VLOOKUP(Table16[[#This Row],[Encounter_id]],'wf folder'!$B:$K,9,0),"No")</f>
        <v>No</v>
      </c>
      <c r="K189" s="90" t="str">
        <f>IFERROR(VLOOKUP(Table16[[#This Row],[Encounter_id]],'wf folder'!$B:$K,10,0),"No")</f>
        <v>No</v>
      </c>
    </row>
    <row r="190" spans="1:11">
      <c r="A190" t="str">
        <f t="shared" si="2"/>
        <v>6</v>
      </c>
      <c r="B190" t="s">
        <v>608</v>
      </c>
      <c r="C190" s="90" t="str">
        <f>IFERROR(VLOOKUP(Table16[[#This Row],[Encounter_id]],'wf folder'!$B:$K,2,0),"No")</f>
        <v>Yes</v>
      </c>
      <c r="D190" s="90" t="str">
        <f>IFERROR(VLOOKUP(Table16[[#This Row],[Encounter_id]],'wf folder'!$B:$K,3,0),"No")</f>
        <v>No</v>
      </c>
      <c r="E190" s="90" t="str">
        <f>IFERROR(VLOOKUP(Table16[[#This Row],[Encounter_id]],'wf folder'!$B:$K,4,0),"No")</f>
        <v>No</v>
      </c>
      <c r="F190" s="90" t="str">
        <f>IFERROR(VLOOKUP(Table16[[#This Row],[Encounter_id]],'wf folder'!$B:$K,5,0),"No")</f>
        <v>Yes</v>
      </c>
      <c r="G190" s="90" t="str">
        <f>IFERROR(VLOOKUP(Table16[[#This Row],[Encounter_id]],'wf folder'!$B:$K,6,0),"No")</f>
        <v>Yes</v>
      </c>
      <c r="H190" s="90">
        <f>IFERROR(VLOOKUP(Table16[[#This Row],[Encounter_id]],'wf folder'!$B:$K,7,0),0)</f>
        <v>3</v>
      </c>
      <c r="I190" s="90" t="str">
        <f>IFERROR(VLOOKUP(Table16[[#This Row],[Encounter_id]],'wf folder'!$B:$K,8,0),"No")</f>
        <v>No</v>
      </c>
      <c r="J190" s="90" t="str">
        <f>IFERROR(VLOOKUP(Table16[[#This Row],[Encounter_id]],'wf folder'!$B:$K,9,0),"No")</f>
        <v>No</v>
      </c>
      <c r="K190" s="90" t="str">
        <f>IFERROR(VLOOKUP(Table16[[#This Row],[Encounter_id]],'wf folder'!$B:$K,10,0),"No")</f>
        <v>Yes</v>
      </c>
    </row>
    <row r="191" spans="1:11">
      <c r="A191" t="str">
        <f t="shared" si="2"/>
        <v>6</v>
      </c>
      <c r="B191" t="s">
        <v>609</v>
      </c>
      <c r="C191" s="90" t="str">
        <f>IFERROR(VLOOKUP(Table16[[#This Row],[Encounter_id]],'wf folder'!$B:$K,2,0),"No")</f>
        <v>No</v>
      </c>
      <c r="D191" s="90" t="str">
        <f>IFERROR(VLOOKUP(Table16[[#This Row],[Encounter_id]],'wf folder'!$B:$K,3,0),"No")</f>
        <v>No</v>
      </c>
      <c r="E191" s="90" t="str">
        <f>IFERROR(VLOOKUP(Table16[[#This Row],[Encounter_id]],'wf folder'!$B:$K,4,0),"No")</f>
        <v>No</v>
      </c>
      <c r="F191" s="90" t="str">
        <f>IFERROR(VLOOKUP(Table16[[#This Row],[Encounter_id]],'wf folder'!$B:$K,5,0),"No")</f>
        <v>No</v>
      </c>
      <c r="G191" s="90" t="str">
        <f>IFERROR(VLOOKUP(Table16[[#This Row],[Encounter_id]],'wf folder'!$B:$K,6,0),"No")</f>
        <v>Yes</v>
      </c>
      <c r="H191" s="90">
        <f>IFERROR(VLOOKUP(Table16[[#This Row],[Encounter_id]],'wf folder'!$B:$K,7,0),0)</f>
        <v>1</v>
      </c>
      <c r="I191" s="90" t="str">
        <f>IFERROR(VLOOKUP(Table16[[#This Row],[Encounter_id]],'wf folder'!$B:$K,8,0),"No")</f>
        <v>No</v>
      </c>
      <c r="J191" s="90" t="str">
        <f>IFERROR(VLOOKUP(Table16[[#This Row],[Encounter_id]],'wf folder'!$B:$K,9,0),"No")</f>
        <v>No</v>
      </c>
      <c r="K191" s="90" t="str">
        <f>IFERROR(VLOOKUP(Table16[[#This Row],[Encounter_id]],'wf folder'!$B:$K,10,0),"No")</f>
        <v>Yes</v>
      </c>
    </row>
    <row r="192" spans="1:11">
      <c r="A192" t="str">
        <f t="shared" si="2"/>
        <v>6</v>
      </c>
      <c r="B192" t="s">
        <v>610</v>
      </c>
      <c r="C192" s="90" t="str">
        <f>IFERROR(VLOOKUP(Table16[[#This Row],[Encounter_id]],'wf folder'!$B:$K,2,0),"No")</f>
        <v>No</v>
      </c>
      <c r="D192" s="90" t="str">
        <f>IFERROR(VLOOKUP(Table16[[#This Row],[Encounter_id]],'wf folder'!$B:$K,3,0),"No")</f>
        <v>Yes</v>
      </c>
      <c r="E192" s="90" t="str">
        <f>IFERROR(VLOOKUP(Table16[[#This Row],[Encounter_id]],'wf folder'!$B:$K,4,0),"No")</f>
        <v>No</v>
      </c>
      <c r="F192" s="90" t="str">
        <f>IFERROR(VLOOKUP(Table16[[#This Row],[Encounter_id]],'wf folder'!$B:$K,5,0),"No")</f>
        <v>No</v>
      </c>
      <c r="G192" s="90" t="str">
        <f>IFERROR(VLOOKUP(Table16[[#This Row],[Encounter_id]],'wf folder'!$B:$K,6,0),"No")</f>
        <v>No</v>
      </c>
      <c r="H192" s="90">
        <f>IFERROR(VLOOKUP(Table16[[#This Row],[Encounter_id]],'wf folder'!$B:$K,7,0),0)</f>
        <v>1</v>
      </c>
      <c r="I192" s="90" t="str">
        <f>IFERROR(VLOOKUP(Table16[[#This Row],[Encounter_id]],'wf folder'!$B:$K,8,0),"No")</f>
        <v>No</v>
      </c>
      <c r="J192" s="90" t="str">
        <f>IFERROR(VLOOKUP(Table16[[#This Row],[Encounter_id]],'wf folder'!$B:$K,9,0),"No")</f>
        <v>No</v>
      </c>
      <c r="K192" s="90" t="str">
        <f>IFERROR(VLOOKUP(Table16[[#This Row],[Encounter_id]],'wf folder'!$B:$K,10,0),"No")</f>
        <v>No</v>
      </c>
    </row>
    <row r="193" spans="1:11">
      <c r="A193" t="str">
        <f t="shared" si="2"/>
        <v>6</v>
      </c>
      <c r="B193" t="s">
        <v>611</v>
      </c>
      <c r="C193" s="90" t="str">
        <f>IFERROR(VLOOKUP(Table16[[#This Row],[Encounter_id]],'wf folder'!$B:$K,2,0),"No")</f>
        <v>No</v>
      </c>
      <c r="D193" s="90" t="str">
        <f>IFERROR(VLOOKUP(Table16[[#This Row],[Encounter_id]],'wf folder'!$B:$K,3,0),"No")</f>
        <v>Yes</v>
      </c>
      <c r="E193" s="90" t="str">
        <f>IFERROR(VLOOKUP(Table16[[#This Row],[Encounter_id]],'wf folder'!$B:$K,4,0),"No")</f>
        <v>No</v>
      </c>
      <c r="F193" s="90" t="str">
        <f>IFERROR(VLOOKUP(Table16[[#This Row],[Encounter_id]],'wf folder'!$B:$K,5,0),"No")</f>
        <v>No</v>
      </c>
      <c r="G193" s="90" t="str">
        <f>IFERROR(VLOOKUP(Table16[[#This Row],[Encounter_id]],'wf folder'!$B:$K,6,0),"No")</f>
        <v>Yes</v>
      </c>
      <c r="H193" s="90">
        <f>IFERROR(VLOOKUP(Table16[[#This Row],[Encounter_id]],'wf folder'!$B:$K,7,0),0)</f>
        <v>2</v>
      </c>
      <c r="I193" s="90" t="str">
        <f>IFERROR(VLOOKUP(Table16[[#This Row],[Encounter_id]],'wf folder'!$B:$K,8,0),"No")</f>
        <v>No</v>
      </c>
      <c r="J193" s="90" t="str">
        <f>IFERROR(VLOOKUP(Table16[[#This Row],[Encounter_id]],'wf folder'!$B:$K,9,0),"No")</f>
        <v>No</v>
      </c>
      <c r="K193" s="90" t="str">
        <f>IFERROR(VLOOKUP(Table16[[#This Row],[Encounter_id]],'wf folder'!$B:$K,10,0),"No")</f>
        <v>Yes</v>
      </c>
    </row>
    <row r="194" spans="1:11">
      <c r="A194" t="str">
        <f t="shared" si="2"/>
        <v>6</v>
      </c>
      <c r="B194" t="s">
        <v>612</v>
      </c>
      <c r="C194" s="90" t="str">
        <f>IFERROR(VLOOKUP(Table16[[#This Row],[Encounter_id]],'wf folder'!$B:$K,2,0),"No")</f>
        <v>No</v>
      </c>
      <c r="D194" s="90" t="str">
        <f>IFERROR(VLOOKUP(Table16[[#This Row],[Encounter_id]],'wf folder'!$B:$K,3,0),"No")</f>
        <v>No</v>
      </c>
      <c r="E194" s="90" t="str">
        <f>IFERROR(VLOOKUP(Table16[[#This Row],[Encounter_id]],'wf folder'!$B:$K,4,0),"No")</f>
        <v>No</v>
      </c>
      <c r="F194" s="90" t="str">
        <f>IFERROR(VLOOKUP(Table16[[#This Row],[Encounter_id]],'wf folder'!$B:$K,5,0),"No")</f>
        <v>No</v>
      </c>
      <c r="G194" s="90" t="str">
        <f>IFERROR(VLOOKUP(Table16[[#This Row],[Encounter_id]],'wf folder'!$B:$K,6,0),"No")</f>
        <v>No</v>
      </c>
      <c r="H194" s="90">
        <f>IFERROR(VLOOKUP(Table16[[#This Row],[Encounter_id]],'wf folder'!$B:$K,7,0),0)</f>
        <v>0</v>
      </c>
      <c r="I194" s="90" t="str">
        <f>IFERROR(VLOOKUP(Table16[[#This Row],[Encounter_id]],'wf folder'!$B:$K,8,0),"No")</f>
        <v>No</v>
      </c>
      <c r="J194" s="90" t="str">
        <f>IFERROR(VLOOKUP(Table16[[#This Row],[Encounter_id]],'wf folder'!$B:$K,9,0),"No")</f>
        <v>No</v>
      </c>
      <c r="K194" s="90" t="str">
        <f>IFERROR(VLOOKUP(Table16[[#This Row],[Encounter_id]],'wf folder'!$B:$K,10,0),"No")</f>
        <v>No</v>
      </c>
    </row>
    <row r="195" spans="1:11">
      <c r="A195" t="str">
        <f t="shared" ref="A195:A258" si="3">LEFT(B195,1)</f>
        <v>6</v>
      </c>
      <c r="B195" t="s">
        <v>613</v>
      </c>
      <c r="C195" s="90" t="str">
        <f>IFERROR(VLOOKUP(Table16[[#This Row],[Encounter_id]],'wf folder'!$B:$K,2,0),"No")</f>
        <v>No</v>
      </c>
      <c r="D195" s="90" t="str">
        <f>IFERROR(VLOOKUP(Table16[[#This Row],[Encounter_id]],'wf folder'!$B:$K,3,0),"No")</f>
        <v>Yes</v>
      </c>
      <c r="E195" s="90" t="str">
        <f>IFERROR(VLOOKUP(Table16[[#This Row],[Encounter_id]],'wf folder'!$B:$K,4,0),"No")</f>
        <v>No</v>
      </c>
      <c r="F195" s="90" t="str">
        <f>IFERROR(VLOOKUP(Table16[[#This Row],[Encounter_id]],'wf folder'!$B:$K,5,0),"No")</f>
        <v>No</v>
      </c>
      <c r="G195" s="90" t="str">
        <f>IFERROR(VLOOKUP(Table16[[#This Row],[Encounter_id]],'wf folder'!$B:$K,6,0),"No")</f>
        <v>Yes</v>
      </c>
      <c r="H195" s="90">
        <f>IFERROR(VLOOKUP(Table16[[#This Row],[Encounter_id]],'wf folder'!$B:$K,7,0),0)</f>
        <v>2</v>
      </c>
      <c r="I195" s="90" t="str">
        <f>IFERROR(VLOOKUP(Table16[[#This Row],[Encounter_id]],'wf folder'!$B:$K,8,0),"No")</f>
        <v>No</v>
      </c>
      <c r="J195" s="90" t="str">
        <f>IFERROR(VLOOKUP(Table16[[#This Row],[Encounter_id]],'wf folder'!$B:$K,9,0),"No")</f>
        <v>No</v>
      </c>
      <c r="K195" s="90" t="str">
        <f>IFERROR(VLOOKUP(Table16[[#This Row],[Encounter_id]],'wf folder'!$B:$K,10,0),"No")</f>
        <v>Yes</v>
      </c>
    </row>
    <row r="196" spans="1:11">
      <c r="A196" t="str">
        <f t="shared" si="3"/>
        <v>6</v>
      </c>
      <c r="B196" t="s">
        <v>614</v>
      </c>
      <c r="C196" s="90" t="str">
        <f>IFERROR(VLOOKUP(Table16[[#This Row],[Encounter_id]],'wf folder'!$B:$K,2,0),"No")</f>
        <v>No</v>
      </c>
      <c r="D196" s="90" t="str">
        <f>IFERROR(VLOOKUP(Table16[[#This Row],[Encounter_id]],'wf folder'!$B:$K,3,0),"No")</f>
        <v>No</v>
      </c>
      <c r="E196" s="90" t="str">
        <f>IFERROR(VLOOKUP(Table16[[#This Row],[Encounter_id]],'wf folder'!$B:$K,4,0),"No")</f>
        <v>No</v>
      </c>
      <c r="F196" s="90" t="str">
        <f>IFERROR(VLOOKUP(Table16[[#This Row],[Encounter_id]],'wf folder'!$B:$K,5,0),"No")</f>
        <v>Yes</v>
      </c>
      <c r="G196" s="90" t="str">
        <f>IFERROR(VLOOKUP(Table16[[#This Row],[Encounter_id]],'wf folder'!$B:$K,6,0),"No")</f>
        <v>No</v>
      </c>
      <c r="H196" s="90">
        <f>IFERROR(VLOOKUP(Table16[[#This Row],[Encounter_id]],'wf folder'!$B:$K,7,0),0)</f>
        <v>1</v>
      </c>
      <c r="I196" s="90" t="str">
        <f>IFERROR(VLOOKUP(Table16[[#This Row],[Encounter_id]],'wf folder'!$B:$K,8,0),"No")</f>
        <v>No</v>
      </c>
      <c r="J196" s="90" t="str">
        <f>IFERROR(VLOOKUP(Table16[[#This Row],[Encounter_id]],'wf folder'!$B:$K,9,0),"No")</f>
        <v>No</v>
      </c>
      <c r="K196" s="90" t="str">
        <f>IFERROR(VLOOKUP(Table16[[#This Row],[Encounter_id]],'wf folder'!$B:$K,10,0),"No")</f>
        <v>No</v>
      </c>
    </row>
    <row r="197" spans="1:11">
      <c r="A197" t="str">
        <f t="shared" si="3"/>
        <v>6</v>
      </c>
      <c r="B197" t="s">
        <v>615</v>
      </c>
      <c r="C197" s="90" t="str">
        <f>IFERROR(VLOOKUP(Table16[[#This Row],[Encounter_id]],'wf folder'!$B:$K,2,0),"No")</f>
        <v>Yes</v>
      </c>
      <c r="D197" s="90" t="str">
        <f>IFERROR(VLOOKUP(Table16[[#This Row],[Encounter_id]],'wf folder'!$B:$K,3,0),"No")</f>
        <v>Yes</v>
      </c>
      <c r="E197" s="90" t="str">
        <f>IFERROR(VLOOKUP(Table16[[#This Row],[Encounter_id]],'wf folder'!$B:$K,4,0),"No")</f>
        <v>No</v>
      </c>
      <c r="F197" s="90" t="str">
        <f>IFERROR(VLOOKUP(Table16[[#This Row],[Encounter_id]],'wf folder'!$B:$K,5,0),"No")</f>
        <v>No</v>
      </c>
      <c r="G197" s="90" t="str">
        <f>IFERROR(VLOOKUP(Table16[[#This Row],[Encounter_id]],'wf folder'!$B:$K,6,0),"No")</f>
        <v>No</v>
      </c>
      <c r="H197" s="90">
        <f>IFERROR(VLOOKUP(Table16[[#This Row],[Encounter_id]],'wf folder'!$B:$K,7,0),0)</f>
        <v>2</v>
      </c>
      <c r="I197" s="90" t="str">
        <f>IFERROR(VLOOKUP(Table16[[#This Row],[Encounter_id]],'wf folder'!$B:$K,8,0),"No")</f>
        <v>Yes</v>
      </c>
      <c r="J197" s="90" t="str">
        <f>IFERROR(VLOOKUP(Table16[[#This Row],[Encounter_id]],'wf folder'!$B:$K,9,0),"No")</f>
        <v>No</v>
      </c>
      <c r="K197" s="90" t="str">
        <f>IFERROR(VLOOKUP(Table16[[#This Row],[Encounter_id]],'wf folder'!$B:$K,10,0),"No")</f>
        <v>No</v>
      </c>
    </row>
    <row r="198" spans="1:11">
      <c r="A198" t="str">
        <f t="shared" si="3"/>
        <v>6</v>
      </c>
      <c r="B198" t="s">
        <v>616</v>
      </c>
      <c r="C198" s="90" t="str">
        <f>IFERROR(VLOOKUP(Table16[[#This Row],[Encounter_id]],'wf folder'!$B:$K,2,0),"No")</f>
        <v>Yes</v>
      </c>
      <c r="D198" s="90" t="str">
        <f>IFERROR(VLOOKUP(Table16[[#This Row],[Encounter_id]],'wf folder'!$B:$K,3,0),"No")</f>
        <v>No</v>
      </c>
      <c r="E198" s="90" t="str">
        <f>IFERROR(VLOOKUP(Table16[[#This Row],[Encounter_id]],'wf folder'!$B:$K,4,0),"No")</f>
        <v>No</v>
      </c>
      <c r="F198" s="90" t="str">
        <f>IFERROR(VLOOKUP(Table16[[#This Row],[Encounter_id]],'wf folder'!$B:$K,5,0),"No")</f>
        <v>No</v>
      </c>
      <c r="G198" s="90" t="str">
        <f>IFERROR(VLOOKUP(Table16[[#This Row],[Encounter_id]],'wf folder'!$B:$K,6,0),"No")</f>
        <v>No</v>
      </c>
      <c r="H198" s="90">
        <f>IFERROR(VLOOKUP(Table16[[#This Row],[Encounter_id]],'wf folder'!$B:$K,7,0),0)</f>
        <v>1</v>
      </c>
      <c r="I198" s="90" t="str">
        <f>IFERROR(VLOOKUP(Table16[[#This Row],[Encounter_id]],'wf folder'!$B:$K,8,0),"No")</f>
        <v>No</v>
      </c>
      <c r="J198" s="90" t="str">
        <f>IFERROR(VLOOKUP(Table16[[#This Row],[Encounter_id]],'wf folder'!$B:$K,9,0),"No")</f>
        <v>No</v>
      </c>
      <c r="K198" s="90" t="str">
        <f>IFERROR(VLOOKUP(Table16[[#This Row],[Encounter_id]],'wf folder'!$B:$K,10,0),"No")</f>
        <v>No</v>
      </c>
    </row>
    <row r="199" spans="1:11">
      <c r="A199" t="str">
        <f t="shared" si="3"/>
        <v>6</v>
      </c>
      <c r="B199" t="s">
        <v>617</v>
      </c>
      <c r="C199" s="90" t="str">
        <f>IFERROR(VLOOKUP(Table16[[#This Row],[Encounter_id]],'wf folder'!$B:$K,2,0),"No")</f>
        <v>No</v>
      </c>
      <c r="D199" s="90" t="str">
        <f>IFERROR(VLOOKUP(Table16[[#This Row],[Encounter_id]],'wf folder'!$B:$K,3,0),"No")</f>
        <v>No</v>
      </c>
      <c r="E199" s="90" t="str">
        <f>IFERROR(VLOOKUP(Table16[[#This Row],[Encounter_id]],'wf folder'!$B:$K,4,0),"No")</f>
        <v>No</v>
      </c>
      <c r="F199" s="90" t="str">
        <f>IFERROR(VLOOKUP(Table16[[#This Row],[Encounter_id]],'wf folder'!$B:$K,5,0),"No")</f>
        <v>No</v>
      </c>
      <c r="G199" s="90" t="str">
        <f>IFERROR(VLOOKUP(Table16[[#This Row],[Encounter_id]],'wf folder'!$B:$K,6,0),"No")</f>
        <v>No</v>
      </c>
      <c r="H199" s="90">
        <f>IFERROR(VLOOKUP(Table16[[#This Row],[Encounter_id]],'wf folder'!$B:$K,7,0),0)</f>
        <v>0</v>
      </c>
      <c r="I199" s="90" t="str">
        <f>IFERROR(VLOOKUP(Table16[[#This Row],[Encounter_id]],'wf folder'!$B:$K,8,0),"No")</f>
        <v>No</v>
      </c>
      <c r="J199" s="90" t="str">
        <f>IFERROR(VLOOKUP(Table16[[#This Row],[Encounter_id]],'wf folder'!$B:$K,9,0),"No")</f>
        <v>No</v>
      </c>
      <c r="K199" s="90" t="str">
        <f>IFERROR(VLOOKUP(Table16[[#This Row],[Encounter_id]],'wf folder'!$B:$K,10,0),"No")</f>
        <v>No</v>
      </c>
    </row>
    <row r="200" spans="1:11">
      <c r="A200" t="str">
        <f t="shared" si="3"/>
        <v>6</v>
      </c>
      <c r="B200" t="s">
        <v>618</v>
      </c>
      <c r="C200" s="90" t="str">
        <f>IFERROR(VLOOKUP(Table16[[#This Row],[Encounter_id]],'wf folder'!$B:$K,2,0),"No")</f>
        <v>No</v>
      </c>
      <c r="D200" s="90" t="str">
        <f>IFERROR(VLOOKUP(Table16[[#This Row],[Encounter_id]],'wf folder'!$B:$K,3,0),"No")</f>
        <v>Yes</v>
      </c>
      <c r="E200" s="90" t="str">
        <f>IFERROR(VLOOKUP(Table16[[#This Row],[Encounter_id]],'wf folder'!$B:$K,4,0),"No")</f>
        <v>No</v>
      </c>
      <c r="F200" s="90" t="str">
        <f>IFERROR(VLOOKUP(Table16[[#This Row],[Encounter_id]],'wf folder'!$B:$K,5,0),"No")</f>
        <v>No</v>
      </c>
      <c r="G200" s="90" t="str">
        <f>IFERROR(VLOOKUP(Table16[[#This Row],[Encounter_id]],'wf folder'!$B:$K,6,0),"No")</f>
        <v>No</v>
      </c>
      <c r="H200" s="90">
        <f>IFERROR(VLOOKUP(Table16[[#This Row],[Encounter_id]],'wf folder'!$B:$K,7,0),0)</f>
        <v>1</v>
      </c>
      <c r="I200" s="90" t="str">
        <f>IFERROR(VLOOKUP(Table16[[#This Row],[Encounter_id]],'wf folder'!$B:$K,8,0),"No")</f>
        <v>No</v>
      </c>
      <c r="J200" s="90" t="str">
        <f>IFERROR(VLOOKUP(Table16[[#This Row],[Encounter_id]],'wf folder'!$B:$K,9,0),"No")</f>
        <v>No</v>
      </c>
      <c r="K200" s="90" t="str">
        <f>IFERROR(VLOOKUP(Table16[[#This Row],[Encounter_id]],'wf folder'!$B:$K,10,0),"No")</f>
        <v>No</v>
      </c>
    </row>
    <row r="201" spans="1:11">
      <c r="A201" t="str">
        <f t="shared" si="3"/>
        <v>6</v>
      </c>
      <c r="B201" t="s">
        <v>619</v>
      </c>
      <c r="C201" s="90" t="str">
        <f>IFERROR(VLOOKUP(Table16[[#This Row],[Encounter_id]],'wf folder'!$B:$K,2,0),"No")</f>
        <v>No</v>
      </c>
      <c r="D201" s="90" t="str">
        <f>IFERROR(VLOOKUP(Table16[[#This Row],[Encounter_id]],'wf folder'!$B:$K,3,0),"No")</f>
        <v>No</v>
      </c>
      <c r="E201" s="90" t="str">
        <f>IFERROR(VLOOKUP(Table16[[#This Row],[Encounter_id]],'wf folder'!$B:$K,4,0),"No")</f>
        <v>No</v>
      </c>
      <c r="F201" s="90" t="str">
        <f>IFERROR(VLOOKUP(Table16[[#This Row],[Encounter_id]],'wf folder'!$B:$K,5,0),"No")</f>
        <v>No</v>
      </c>
      <c r="G201" s="90" t="str">
        <f>IFERROR(VLOOKUP(Table16[[#This Row],[Encounter_id]],'wf folder'!$B:$K,6,0),"No")</f>
        <v>No</v>
      </c>
      <c r="H201" s="90">
        <f>IFERROR(VLOOKUP(Table16[[#This Row],[Encounter_id]],'wf folder'!$B:$K,7,0),0)</f>
        <v>0</v>
      </c>
      <c r="I201" s="90" t="str">
        <f>IFERROR(VLOOKUP(Table16[[#This Row],[Encounter_id]],'wf folder'!$B:$K,8,0),"No")</f>
        <v>No</v>
      </c>
      <c r="J201" s="90" t="str">
        <f>IFERROR(VLOOKUP(Table16[[#This Row],[Encounter_id]],'wf folder'!$B:$K,9,0),"No")</f>
        <v>No</v>
      </c>
      <c r="K201" s="90" t="str">
        <f>IFERROR(VLOOKUP(Table16[[#This Row],[Encounter_id]],'wf folder'!$B:$K,10,0),"No")</f>
        <v>No</v>
      </c>
    </row>
    <row r="202" spans="1:11">
      <c r="A202" t="str">
        <f t="shared" si="3"/>
        <v>6</v>
      </c>
      <c r="B202" t="s">
        <v>620</v>
      </c>
      <c r="C202" s="90" t="str">
        <f>IFERROR(VLOOKUP(Table16[[#This Row],[Encounter_id]],'wf folder'!$B:$K,2,0),"No")</f>
        <v>No</v>
      </c>
      <c r="D202" s="90" t="str">
        <f>IFERROR(VLOOKUP(Table16[[#This Row],[Encounter_id]],'wf folder'!$B:$K,3,0),"No")</f>
        <v>No</v>
      </c>
      <c r="E202" s="90" t="str">
        <f>IFERROR(VLOOKUP(Table16[[#This Row],[Encounter_id]],'wf folder'!$B:$K,4,0),"No")</f>
        <v>No</v>
      </c>
      <c r="F202" s="90" t="str">
        <f>IFERROR(VLOOKUP(Table16[[#This Row],[Encounter_id]],'wf folder'!$B:$K,5,0),"No")</f>
        <v>Yes</v>
      </c>
      <c r="G202" s="90" t="str">
        <f>IFERROR(VLOOKUP(Table16[[#This Row],[Encounter_id]],'wf folder'!$B:$K,6,0),"No")</f>
        <v>No</v>
      </c>
      <c r="H202" s="90">
        <f>IFERROR(VLOOKUP(Table16[[#This Row],[Encounter_id]],'wf folder'!$B:$K,7,0),0)</f>
        <v>1</v>
      </c>
      <c r="I202" s="90" t="str">
        <f>IFERROR(VLOOKUP(Table16[[#This Row],[Encounter_id]],'wf folder'!$B:$K,8,0),"No")</f>
        <v>No</v>
      </c>
      <c r="J202" s="90" t="str">
        <f>IFERROR(VLOOKUP(Table16[[#This Row],[Encounter_id]],'wf folder'!$B:$K,9,0),"No")</f>
        <v>No</v>
      </c>
      <c r="K202" s="90" t="str">
        <f>IFERROR(VLOOKUP(Table16[[#This Row],[Encounter_id]],'wf folder'!$B:$K,10,0),"No")</f>
        <v>No</v>
      </c>
    </row>
    <row r="203" spans="1:11">
      <c r="A203" t="str">
        <f t="shared" si="3"/>
        <v>6</v>
      </c>
      <c r="B203" t="s">
        <v>621</v>
      </c>
      <c r="C203" s="90" t="str">
        <f>IFERROR(VLOOKUP(Table16[[#This Row],[Encounter_id]],'wf folder'!$B:$K,2,0),"No")</f>
        <v>Yes</v>
      </c>
      <c r="D203" s="90" t="str">
        <f>IFERROR(VLOOKUP(Table16[[#This Row],[Encounter_id]],'wf folder'!$B:$K,3,0),"No")</f>
        <v>No</v>
      </c>
      <c r="E203" s="90" t="str">
        <f>IFERROR(VLOOKUP(Table16[[#This Row],[Encounter_id]],'wf folder'!$B:$K,4,0),"No")</f>
        <v>No</v>
      </c>
      <c r="F203" s="90" t="str">
        <f>IFERROR(VLOOKUP(Table16[[#This Row],[Encounter_id]],'wf folder'!$B:$K,5,0),"No")</f>
        <v>No</v>
      </c>
      <c r="G203" s="90" t="str">
        <f>IFERROR(VLOOKUP(Table16[[#This Row],[Encounter_id]],'wf folder'!$B:$K,6,0),"No")</f>
        <v>No</v>
      </c>
      <c r="H203" s="90">
        <f>IFERROR(VLOOKUP(Table16[[#This Row],[Encounter_id]],'wf folder'!$B:$K,7,0),0)</f>
        <v>1</v>
      </c>
      <c r="I203" s="90" t="str">
        <f>IFERROR(VLOOKUP(Table16[[#This Row],[Encounter_id]],'wf folder'!$B:$K,8,0),"No")</f>
        <v>No</v>
      </c>
      <c r="J203" s="90" t="str">
        <f>IFERROR(VLOOKUP(Table16[[#This Row],[Encounter_id]],'wf folder'!$B:$K,9,0),"No")</f>
        <v>No</v>
      </c>
      <c r="K203" s="90" t="str">
        <f>IFERROR(VLOOKUP(Table16[[#This Row],[Encounter_id]],'wf folder'!$B:$K,10,0),"No")</f>
        <v>No</v>
      </c>
    </row>
    <row r="204" spans="1:11">
      <c r="A204" t="str">
        <f t="shared" si="3"/>
        <v>6</v>
      </c>
      <c r="B204" t="s">
        <v>622</v>
      </c>
      <c r="C204" s="90" t="str">
        <f>IFERROR(VLOOKUP(Table16[[#This Row],[Encounter_id]],'wf folder'!$B:$K,2,0),"No")</f>
        <v>Yes</v>
      </c>
      <c r="D204" s="90" t="str">
        <f>IFERROR(VLOOKUP(Table16[[#This Row],[Encounter_id]],'wf folder'!$B:$K,3,0),"No")</f>
        <v>Yes</v>
      </c>
      <c r="E204" s="90" t="str">
        <f>IFERROR(VLOOKUP(Table16[[#This Row],[Encounter_id]],'wf folder'!$B:$K,4,0),"No")</f>
        <v>No</v>
      </c>
      <c r="F204" s="90" t="str">
        <f>IFERROR(VLOOKUP(Table16[[#This Row],[Encounter_id]],'wf folder'!$B:$K,5,0),"No")</f>
        <v>No</v>
      </c>
      <c r="G204" s="90" t="str">
        <f>IFERROR(VLOOKUP(Table16[[#This Row],[Encounter_id]],'wf folder'!$B:$K,6,0),"No")</f>
        <v>Yes</v>
      </c>
      <c r="H204" s="90">
        <f>IFERROR(VLOOKUP(Table16[[#This Row],[Encounter_id]],'wf folder'!$B:$K,7,0),0)</f>
        <v>3</v>
      </c>
      <c r="I204" s="90" t="str">
        <f>IFERROR(VLOOKUP(Table16[[#This Row],[Encounter_id]],'wf folder'!$B:$K,8,0),"No")</f>
        <v>Yes</v>
      </c>
      <c r="J204" s="90" t="str">
        <f>IFERROR(VLOOKUP(Table16[[#This Row],[Encounter_id]],'wf folder'!$B:$K,9,0),"No")</f>
        <v>No</v>
      </c>
      <c r="K204" s="90" t="str">
        <f>IFERROR(VLOOKUP(Table16[[#This Row],[Encounter_id]],'wf folder'!$B:$K,10,0),"No")</f>
        <v>Yes</v>
      </c>
    </row>
    <row r="205" spans="1:11">
      <c r="A205" t="str">
        <f t="shared" si="3"/>
        <v>6</v>
      </c>
      <c r="B205" t="s">
        <v>623</v>
      </c>
      <c r="C205" s="90" t="str">
        <f>IFERROR(VLOOKUP(Table16[[#This Row],[Encounter_id]],'wf folder'!$B:$K,2,0),"No")</f>
        <v>No</v>
      </c>
      <c r="D205" s="90" t="str">
        <f>IFERROR(VLOOKUP(Table16[[#This Row],[Encounter_id]],'wf folder'!$B:$K,3,0),"No")</f>
        <v>No</v>
      </c>
      <c r="E205" s="90" t="str">
        <f>IFERROR(VLOOKUP(Table16[[#This Row],[Encounter_id]],'wf folder'!$B:$K,4,0),"No")</f>
        <v>No</v>
      </c>
      <c r="F205" s="90" t="str">
        <f>IFERROR(VLOOKUP(Table16[[#This Row],[Encounter_id]],'wf folder'!$B:$K,5,0),"No")</f>
        <v>No</v>
      </c>
      <c r="G205" s="90" t="str">
        <f>IFERROR(VLOOKUP(Table16[[#This Row],[Encounter_id]],'wf folder'!$B:$K,6,0),"No")</f>
        <v>No</v>
      </c>
      <c r="H205" s="90">
        <f>IFERROR(VLOOKUP(Table16[[#This Row],[Encounter_id]],'wf folder'!$B:$K,7,0),0)</f>
        <v>0</v>
      </c>
      <c r="I205" s="90" t="str">
        <f>IFERROR(VLOOKUP(Table16[[#This Row],[Encounter_id]],'wf folder'!$B:$K,8,0),"No")</f>
        <v>No</v>
      </c>
      <c r="J205" s="90" t="str">
        <f>IFERROR(VLOOKUP(Table16[[#This Row],[Encounter_id]],'wf folder'!$B:$K,9,0),"No")</f>
        <v>No</v>
      </c>
      <c r="K205" s="90" t="str">
        <f>IFERROR(VLOOKUP(Table16[[#This Row],[Encounter_id]],'wf folder'!$B:$K,10,0),"No")</f>
        <v>No</v>
      </c>
    </row>
    <row r="206" spans="1:11">
      <c r="A206" t="str">
        <f t="shared" si="3"/>
        <v>6</v>
      </c>
      <c r="B206" t="s">
        <v>624</v>
      </c>
      <c r="C206" s="90" t="str">
        <f>IFERROR(VLOOKUP(Table16[[#This Row],[Encounter_id]],'wf folder'!$B:$K,2,0),"No")</f>
        <v>Yes</v>
      </c>
      <c r="D206" s="90" t="str">
        <f>IFERROR(VLOOKUP(Table16[[#This Row],[Encounter_id]],'wf folder'!$B:$K,3,0),"No")</f>
        <v>Yes</v>
      </c>
      <c r="E206" s="90" t="str">
        <f>IFERROR(VLOOKUP(Table16[[#This Row],[Encounter_id]],'wf folder'!$B:$K,4,0),"No")</f>
        <v>No</v>
      </c>
      <c r="F206" s="90" t="str">
        <f>IFERROR(VLOOKUP(Table16[[#This Row],[Encounter_id]],'wf folder'!$B:$K,5,0),"No")</f>
        <v>No</v>
      </c>
      <c r="G206" s="90" t="str">
        <f>IFERROR(VLOOKUP(Table16[[#This Row],[Encounter_id]],'wf folder'!$B:$K,6,0),"No")</f>
        <v>No</v>
      </c>
      <c r="H206" s="90">
        <f>IFERROR(VLOOKUP(Table16[[#This Row],[Encounter_id]],'wf folder'!$B:$K,7,0),0)</f>
        <v>2</v>
      </c>
      <c r="I206" s="90" t="str">
        <f>IFERROR(VLOOKUP(Table16[[#This Row],[Encounter_id]],'wf folder'!$B:$K,8,0),"No")</f>
        <v>Yes</v>
      </c>
      <c r="J206" s="90" t="str">
        <f>IFERROR(VLOOKUP(Table16[[#This Row],[Encounter_id]],'wf folder'!$B:$K,9,0),"No")</f>
        <v>No</v>
      </c>
      <c r="K206" s="90" t="str">
        <f>IFERROR(VLOOKUP(Table16[[#This Row],[Encounter_id]],'wf folder'!$B:$K,10,0),"No")</f>
        <v>No</v>
      </c>
    </row>
    <row r="207" spans="1:11">
      <c r="A207" t="str">
        <f t="shared" si="3"/>
        <v>6</v>
      </c>
      <c r="B207" t="s">
        <v>625</v>
      </c>
      <c r="C207" s="90" t="str">
        <f>IFERROR(VLOOKUP(Table16[[#This Row],[Encounter_id]],'wf folder'!$B:$K,2,0),"No")</f>
        <v>No</v>
      </c>
      <c r="D207" s="90" t="str">
        <f>IFERROR(VLOOKUP(Table16[[#This Row],[Encounter_id]],'wf folder'!$B:$K,3,0),"No")</f>
        <v>No</v>
      </c>
      <c r="E207" s="90" t="str">
        <f>IFERROR(VLOOKUP(Table16[[#This Row],[Encounter_id]],'wf folder'!$B:$K,4,0),"No")</f>
        <v>No</v>
      </c>
      <c r="F207" s="90" t="str">
        <f>IFERROR(VLOOKUP(Table16[[#This Row],[Encounter_id]],'wf folder'!$B:$K,5,0),"No")</f>
        <v>No</v>
      </c>
      <c r="G207" s="90" t="str">
        <f>IFERROR(VLOOKUP(Table16[[#This Row],[Encounter_id]],'wf folder'!$B:$K,6,0),"No")</f>
        <v>No</v>
      </c>
      <c r="H207" s="90">
        <f>IFERROR(VLOOKUP(Table16[[#This Row],[Encounter_id]],'wf folder'!$B:$K,7,0),0)</f>
        <v>0</v>
      </c>
      <c r="I207" s="90" t="str">
        <f>IFERROR(VLOOKUP(Table16[[#This Row],[Encounter_id]],'wf folder'!$B:$K,8,0),"No")</f>
        <v>No</v>
      </c>
      <c r="J207" s="90" t="str">
        <f>IFERROR(VLOOKUP(Table16[[#This Row],[Encounter_id]],'wf folder'!$B:$K,9,0),"No")</f>
        <v>No</v>
      </c>
      <c r="K207" s="90" t="str">
        <f>IFERROR(VLOOKUP(Table16[[#This Row],[Encounter_id]],'wf folder'!$B:$K,10,0),"No")</f>
        <v>No</v>
      </c>
    </row>
    <row r="208" spans="1:11">
      <c r="A208" t="str">
        <f t="shared" si="3"/>
        <v>7</v>
      </c>
      <c r="B208" t="s">
        <v>626</v>
      </c>
      <c r="C208" s="90" t="str">
        <f>IFERROR(VLOOKUP(Table16[[#This Row],[Encounter_id]],'wf folder'!$B:$K,2,0),"No")</f>
        <v>Yes</v>
      </c>
      <c r="D208" s="90" t="str">
        <f>IFERROR(VLOOKUP(Table16[[#This Row],[Encounter_id]],'wf folder'!$B:$K,3,0),"No")</f>
        <v>No</v>
      </c>
      <c r="E208" s="90" t="str">
        <f>IFERROR(VLOOKUP(Table16[[#This Row],[Encounter_id]],'wf folder'!$B:$K,4,0),"No")</f>
        <v>No</v>
      </c>
      <c r="F208" s="90" t="str">
        <f>IFERROR(VLOOKUP(Table16[[#This Row],[Encounter_id]],'wf folder'!$B:$K,5,0),"No")</f>
        <v>No</v>
      </c>
      <c r="G208" s="90" t="str">
        <f>IFERROR(VLOOKUP(Table16[[#This Row],[Encounter_id]],'wf folder'!$B:$K,6,0),"No")</f>
        <v>No</v>
      </c>
      <c r="H208" s="90">
        <f>IFERROR(VLOOKUP(Table16[[#This Row],[Encounter_id]],'wf folder'!$B:$K,7,0),0)</f>
        <v>1</v>
      </c>
      <c r="I208" s="90" t="str">
        <f>IFERROR(VLOOKUP(Table16[[#This Row],[Encounter_id]],'wf folder'!$B:$K,8,0),"No")</f>
        <v>No</v>
      </c>
      <c r="J208" s="90" t="str">
        <f>IFERROR(VLOOKUP(Table16[[#This Row],[Encounter_id]],'wf folder'!$B:$K,9,0),"No")</f>
        <v>No</v>
      </c>
      <c r="K208" s="90" t="str">
        <f>IFERROR(VLOOKUP(Table16[[#This Row],[Encounter_id]],'wf folder'!$B:$K,10,0),"No")</f>
        <v>No</v>
      </c>
    </row>
    <row r="209" spans="1:11">
      <c r="A209" t="str">
        <f t="shared" si="3"/>
        <v>7</v>
      </c>
      <c r="B209" t="s">
        <v>627</v>
      </c>
      <c r="C209" s="90" t="str">
        <f>IFERROR(VLOOKUP(Table16[[#This Row],[Encounter_id]],'wf folder'!$B:$K,2,0),"No")</f>
        <v>No</v>
      </c>
      <c r="D209" s="90" t="str">
        <f>IFERROR(VLOOKUP(Table16[[#This Row],[Encounter_id]],'wf folder'!$B:$K,3,0),"No")</f>
        <v>Yes</v>
      </c>
      <c r="E209" s="90" t="str">
        <f>IFERROR(VLOOKUP(Table16[[#This Row],[Encounter_id]],'wf folder'!$B:$K,4,0),"No")</f>
        <v>No</v>
      </c>
      <c r="F209" s="90" t="str">
        <f>IFERROR(VLOOKUP(Table16[[#This Row],[Encounter_id]],'wf folder'!$B:$K,5,0),"No")</f>
        <v>No</v>
      </c>
      <c r="G209" s="90" t="str">
        <f>IFERROR(VLOOKUP(Table16[[#This Row],[Encounter_id]],'wf folder'!$B:$K,6,0),"No")</f>
        <v>No</v>
      </c>
      <c r="H209" s="90">
        <f>IFERROR(VLOOKUP(Table16[[#This Row],[Encounter_id]],'wf folder'!$B:$K,7,0),0)</f>
        <v>1</v>
      </c>
      <c r="I209" s="90" t="str">
        <f>IFERROR(VLOOKUP(Table16[[#This Row],[Encounter_id]],'wf folder'!$B:$K,8,0),"No")</f>
        <v>No</v>
      </c>
      <c r="J209" s="90" t="str">
        <f>IFERROR(VLOOKUP(Table16[[#This Row],[Encounter_id]],'wf folder'!$B:$K,9,0),"No")</f>
        <v>No</v>
      </c>
      <c r="K209" s="90" t="str">
        <f>IFERROR(VLOOKUP(Table16[[#This Row],[Encounter_id]],'wf folder'!$B:$K,10,0),"No")</f>
        <v>No</v>
      </c>
    </row>
    <row r="210" spans="1:11">
      <c r="A210" t="str">
        <f t="shared" si="3"/>
        <v>7</v>
      </c>
      <c r="B210" t="s">
        <v>628</v>
      </c>
      <c r="C210" s="90" t="str">
        <f>IFERROR(VLOOKUP(Table16[[#This Row],[Encounter_id]],'wf folder'!$B:$K,2,0),"No")</f>
        <v>No</v>
      </c>
      <c r="D210" s="90" t="str">
        <f>IFERROR(VLOOKUP(Table16[[#This Row],[Encounter_id]],'wf folder'!$B:$K,3,0),"No")</f>
        <v>No</v>
      </c>
      <c r="E210" s="90" t="str">
        <f>IFERROR(VLOOKUP(Table16[[#This Row],[Encounter_id]],'wf folder'!$B:$K,4,0),"No")</f>
        <v>No</v>
      </c>
      <c r="F210" s="90" t="str">
        <f>IFERROR(VLOOKUP(Table16[[#This Row],[Encounter_id]],'wf folder'!$B:$K,5,0),"No")</f>
        <v>No</v>
      </c>
      <c r="G210" s="90" t="str">
        <f>IFERROR(VLOOKUP(Table16[[#This Row],[Encounter_id]],'wf folder'!$B:$K,6,0),"No")</f>
        <v>No</v>
      </c>
      <c r="H210" s="90">
        <f>IFERROR(VLOOKUP(Table16[[#This Row],[Encounter_id]],'wf folder'!$B:$K,7,0),0)</f>
        <v>0</v>
      </c>
      <c r="I210" s="90" t="str">
        <f>IFERROR(VLOOKUP(Table16[[#This Row],[Encounter_id]],'wf folder'!$B:$K,8,0),"No")</f>
        <v>No</v>
      </c>
      <c r="J210" s="90" t="str">
        <f>IFERROR(VLOOKUP(Table16[[#This Row],[Encounter_id]],'wf folder'!$B:$K,9,0),"No")</f>
        <v>No</v>
      </c>
      <c r="K210" s="90" t="str">
        <f>IFERROR(VLOOKUP(Table16[[#This Row],[Encounter_id]],'wf folder'!$B:$K,10,0),"No")</f>
        <v>No</v>
      </c>
    </row>
    <row r="211" spans="1:11">
      <c r="A211" t="str">
        <f t="shared" si="3"/>
        <v>7</v>
      </c>
      <c r="B211" t="s">
        <v>629</v>
      </c>
      <c r="C211" s="90" t="str">
        <f>IFERROR(VLOOKUP(Table16[[#This Row],[Encounter_id]],'wf folder'!$B:$K,2,0),"No")</f>
        <v>Yes</v>
      </c>
      <c r="D211" s="90" t="str">
        <f>IFERROR(VLOOKUP(Table16[[#This Row],[Encounter_id]],'wf folder'!$B:$K,3,0),"No")</f>
        <v>Yes</v>
      </c>
      <c r="E211" s="90" t="str">
        <f>IFERROR(VLOOKUP(Table16[[#This Row],[Encounter_id]],'wf folder'!$B:$K,4,0),"No")</f>
        <v>No</v>
      </c>
      <c r="F211" s="90" t="str">
        <f>IFERROR(VLOOKUP(Table16[[#This Row],[Encounter_id]],'wf folder'!$B:$K,5,0),"No")</f>
        <v>No</v>
      </c>
      <c r="G211" s="90" t="str">
        <f>IFERROR(VLOOKUP(Table16[[#This Row],[Encounter_id]],'wf folder'!$B:$K,6,0),"No")</f>
        <v>No</v>
      </c>
      <c r="H211" s="90">
        <f>IFERROR(VLOOKUP(Table16[[#This Row],[Encounter_id]],'wf folder'!$B:$K,7,0),0)</f>
        <v>2</v>
      </c>
      <c r="I211" s="90" t="str">
        <f>IFERROR(VLOOKUP(Table16[[#This Row],[Encounter_id]],'wf folder'!$B:$K,8,0),"No")</f>
        <v>Yes</v>
      </c>
      <c r="J211" s="90" t="str">
        <f>IFERROR(VLOOKUP(Table16[[#This Row],[Encounter_id]],'wf folder'!$B:$K,9,0),"No")</f>
        <v>No</v>
      </c>
      <c r="K211" s="90" t="str">
        <f>IFERROR(VLOOKUP(Table16[[#This Row],[Encounter_id]],'wf folder'!$B:$K,10,0),"No")</f>
        <v>No</v>
      </c>
    </row>
    <row r="212" spans="1:11">
      <c r="A212" t="str">
        <f t="shared" si="3"/>
        <v>7</v>
      </c>
      <c r="B212" t="s">
        <v>630</v>
      </c>
      <c r="C212" s="90" t="str">
        <f>IFERROR(VLOOKUP(Table16[[#This Row],[Encounter_id]],'wf folder'!$B:$K,2,0),"No")</f>
        <v>No</v>
      </c>
      <c r="D212" s="90" t="str">
        <f>IFERROR(VLOOKUP(Table16[[#This Row],[Encounter_id]],'wf folder'!$B:$K,3,0),"No")</f>
        <v>No</v>
      </c>
      <c r="E212" s="90" t="str">
        <f>IFERROR(VLOOKUP(Table16[[#This Row],[Encounter_id]],'wf folder'!$B:$K,4,0),"No")</f>
        <v>No</v>
      </c>
      <c r="F212" s="90" t="str">
        <f>IFERROR(VLOOKUP(Table16[[#This Row],[Encounter_id]],'wf folder'!$B:$K,5,0),"No")</f>
        <v>No</v>
      </c>
      <c r="G212" s="90" t="str">
        <f>IFERROR(VLOOKUP(Table16[[#This Row],[Encounter_id]],'wf folder'!$B:$K,6,0),"No")</f>
        <v>No</v>
      </c>
      <c r="H212" s="90">
        <f>IFERROR(VLOOKUP(Table16[[#This Row],[Encounter_id]],'wf folder'!$B:$K,7,0),0)</f>
        <v>0</v>
      </c>
      <c r="I212" s="90" t="str">
        <f>IFERROR(VLOOKUP(Table16[[#This Row],[Encounter_id]],'wf folder'!$B:$K,8,0),"No")</f>
        <v>No</v>
      </c>
      <c r="J212" s="90" t="str">
        <f>IFERROR(VLOOKUP(Table16[[#This Row],[Encounter_id]],'wf folder'!$B:$K,9,0),"No")</f>
        <v>No</v>
      </c>
      <c r="K212" s="90" t="str">
        <f>IFERROR(VLOOKUP(Table16[[#This Row],[Encounter_id]],'wf folder'!$B:$K,10,0),"No")</f>
        <v>No</v>
      </c>
    </row>
    <row r="213" spans="1:11">
      <c r="A213" t="str">
        <f t="shared" si="3"/>
        <v>7</v>
      </c>
      <c r="B213" t="s">
        <v>631</v>
      </c>
      <c r="C213" s="90" t="str">
        <f>IFERROR(VLOOKUP(Table16[[#This Row],[Encounter_id]],'wf folder'!$B:$K,2,0),"No")</f>
        <v>No</v>
      </c>
      <c r="D213" s="90" t="str">
        <f>IFERROR(VLOOKUP(Table16[[#This Row],[Encounter_id]],'wf folder'!$B:$K,3,0),"No")</f>
        <v>No</v>
      </c>
      <c r="E213" s="90" t="str">
        <f>IFERROR(VLOOKUP(Table16[[#This Row],[Encounter_id]],'wf folder'!$B:$K,4,0),"No")</f>
        <v>No</v>
      </c>
      <c r="F213" s="90" t="str">
        <f>IFERROR(VLOOKUP(Table16[[#This Row],[Encounter_id]],'wf folder'!$B:$K,5,0),"No")</f>
        <v>No</v>
      </c>
      <c r="G213" s="90" t="str">
        <f>IFERROR(VLOOKUP(Table16[[#This Row],[Encounter_id]],'wf folder'!$B:$K,6,0),"No")</f>
        <v>No</v>
      </c>
      <c r="H213" s="90">
        <f>IFERROR(VLOOKUP(Table16[[#This Row],[Encounter_id]],'wf folder'!$B:$K,7,0),0)</f>
        <v>0</v>
      </c>
      <c r="I213" s="90" t="str">
        <f>IFERROR(VLOOKUP(Table16[[#This Row],[Encounter_id]],'wf folder'!$B:$K,8,0),"No")</f>
        <v>No</v>
      </c>
      <c r="J213" s="90" t="str">
        <f>IFERROR(VLOOKUP(Table16[[#This Row],[Encounter_id]],'wf folder'!$B:$K,9,0),"No")</f>
        <v>No</v>
      </c>
      <c r="K213" s="90" t="str">
        <f>IFERROR(VLOOKUP(Table16[[#This Row],[Encounter_id]],'wf folder'!$B:$K,10,0),"No")</f>
        <v>No</v>
      </c>
    </row>
    <row r="214" spans="1:11">
      <c r="A214" t="str">
        <f t="shared" si="3"/>
        <v>7</v>
      </c>
      <c r="B214" t="s">
        <v>632</v>
      </c>
      <c r="C214" s="90" t="str">
        <f>IFERROR(VLOOKUP(Table16[[#This Row],[Encounter_id]],'wf folder'!$B:$K,2,0),"No")</f>
        <v>No</v>
      </c>
      <c r="D214" s="90" t="str">
        <f>IFERROR(VLOOKUP(Table16[[#This Row],[Encounter_id]],'wf folder'!$B:$K,3,0),"No")</f>
        <v>No</v>
      </c>
      <c r="E214" s="90" t="str">
        <f>IFERROR(VLOOKUP(Table16[[#This Row],[Encounter_id]],'wf folder'!$B:$K,4,0),"No")</f>
        <v>No</v>
      </c>
      <c r="F214" s="90" t="str">
        <f>IFERROR(VLOOKUP(Table16[[#This Row],[Encounter_id]],'wf folder'!$B:$K,5,0),"No")</f>
        <v>No</v>
      </c>
      <c r="G214" s="90" t="str">
        <f>IFERROR(VLOOKUP(Table16[[#This Row],[Encounter_id]],'wf folder'!$B:$K,6,0),"No")</f>
        <v>No</v>
      </c>
      <c r="H214" s="90">
        <f>IFERROR(VLOOKUP(Table16[[#This Row],[Encounter_id]],'wf folder'!$B:$K,7,0),0)</f>
        <v>0</v>
      </c>
      <c r="I214" s="90" t="str">
        <f>IFERROR(VLOOKUP(Table16[[#This Row],[Encounter_id]],'wf folder'!$B:$K,8,0),"No")</f>
        <v>No</v>
      </c>
      <c r="J214" s="90" t="str">
        <f>IFERROR(VLOOKUP(Table16[[#This Row],[Encounter_id]],'wf folder'!$B:$K,9,0),"No")</f>
        <v>No</v>
      </c>
      <c r="K214" s="90" t="str">
        <f>IFERROR(VLOOKUP(Table16[[#This Row],[Encounter_id]],'wf folder'!$B:$K,10,0),"No")</f>
        <v>No</v>
      </c>
    </row>
    <row r="215" spans="1:11">
      <c r="A215" t="str">
        <f t="shared" si="3"/>
        <v>7</v>
      </c>
      <c r="B215" t="s">
        <v>633</v>
      </c>
      <c r="C215" s="90" t="str">
        <f>IFERROR(VLOOKUP(Table16[[#This Row],[Encounter_id]],'wf folder'!$B:$K,2,0),"No")</f>
        <v>No</v>
      </c>
      <c r="D215" s="90" t="str">
        <f>IFERROR(VLOOKUP(Table16[[#This Row],[Encounter_id]],'wf folder'!$B:$K,3,0),"No")</f>
        <v>No</v>
      </c>
      <c r="E215" s="90" t="str">
        <f>IFERROR(VLOOKUP(Table16[[#This Row],[Encounter_id]],'wf folder'!$B:$K,4,0),"No")</f>
        <v>No</v>
      </c>
      <c r="F215" s="90" t="str">
        <f>IFERROR(VLOOKUP(Table16[[#This Row],[Encounter_id]],'wf folder'!$B:$K,5,0),"No")</f>
        <v>No</v>
      </c>
      <c r="G215" s="90" t="str">
        <f>IFERROR(VLOOKUP(Table16[[#This Row],[Encounter_id]],'wf folder'!$B:$K,6,0),"No")</f>
        <v>No</v>
      </c>
      <c r="H215" s="90">
        <f>IFERROR(VLOOKUP(Table16[[#This Row],[Encounter_id]],'wf folder'!$B:$K,7,0),0)</f>
        <v>0</v>
      </c>
      <c r="I215" s="90" t="str">
        <f>IFERROR(VLOOKUP(Table16[[#This Row],[Encounter_id]],'wf folder'!$B:$K,8,0),"No")</f>
        <v>No</v>
      </c>
      <c r="J215" s="90" t="str">
        <f>IFERROR(VLOOKUP(Table16[[#This Row],[Encounter_id]],'wf folder'!$B:$K,9,0),"No")</f>
        <v>No</v>
      </c>
      <c r="K215" s="90" t="str">
        <f>IFERROR(VLOOKUP(Table16[[#This Row],[Encounter_id]],'wf folder'!$B:$K,10,0),"No")</f>
        <v>No</v>
      </c>
    </row>
    <row r="216" spans="1:11">
      <c r="A216" t="str">
        <f t="shared" si="3"/>
        <v>7</v>
      </c>
      <c r="B216" t="s">
        <v>634</v>
      </c>
      <c r="C216" s="90" t="str">
        <f>IFERROR(VLOOKUP(Table16[[#This Row],[Encounter_id]],'wf folder'!$B:$K,2,0),"No")</f>
        <v>No</v>
      </c>
      <c r="D216" s="90" t="str">
        <f>IFERROR(VLOOKUP(Table16[[#This Row],[Encounter_id]],'wf folder'!$B:$K,3,0),"No")</f>
        <v>No</v>
      </c>
      <c r="E216" s="90" t="str">
        <f>IFERROR(VLOOKUP(Table16[[#This Row],[Encounter_id]],'wf folder'!$B:$K,4,0),"No")</f>
        <v>No</v>
      </c>
      <c r="F216" s="90" t="str">
        <f>IFERROR(VLOOKUP(Table16[[#This Row],[Encounter_id]],'wf folder'!$B:$K,5,0),"No")</f>
        <v>No</v>
      </c>
      <c r="G216" s="90" t="str">
        <f>IFERROR(VLOOKUP(Table16[[#This Row],[Encounter_id]],'wf folder'!$B:$K,6,0),"No")</f>
        <v>No</v>
      </c>
      <c r="H216" s="90">
        <f>IFERROR(VLOOKUP(Table16[[#This Row],[Encounter_id]],'wf folder'!$B:$K,7,0),0)</f>
        <v>0</v>
      </c>
      <c r="I216" s="90" t="str">
        <f>IFERROR(VLOOKUP(Table16[[#This Row],[Encounter_id]],'wf folder'!$B:$K,8,0),"No")</f>
        <v>No</v>
      </c>
      <c r="J216" s="90" t="str">
        <f>IFERROR(VLOOKUP(Table16[[#This Row],[Encounter_id]],'wf folder'!$B:$K,9,0),"No")</f>
        <v>No</v>
      </c>
      <c r="K216" s="90" t="str">
        <f>IFERROR(VLOOKUP(Table16[[#This Row],[Encounter_id]],'wf folder'!$B:$K,10,0),"No")</f>
        <v>No</v>
      </c>
    </row>
    <row r="217" spans="1:11">
      <c r="A217" t="str">
        <f t="shared" si="3"/>
        <v>7</v>
      </c>
      <c r="B217" t="s">
        <v>635</v>
      </c>
      <c r="C217" s="90" t="str">
        <f>IFERROR(VLOOKUP(Table16[[#This Row],[Encounter_id]],'wf folder'!$B:$K,2,0),"No")</f>
        <v>No</v>
      </c>
      <c r="D217" s="90" t="str">
        <f>IFERROR(VLOOKUP(Table16[[#This Row],[Encounter_id]],'wf folder'!$B:$K,3,0),"No")</f>
        <v>No</v>
      </c>
      <c r="E217" s="90" t="str">
        <f>IFERROR(VLOOKUP(Table16[[#This Row],[Encounter_id]],'wf folder'!$B:$K,4,0),"No")</f>
        <v>No</v>
      </c>
      <c r="F217" s="90" t="str">
        <f>IFERROR(VLOOKUP(Table16[[#This Row],[Encounter_id]],'wf folder'!$B:$K,5,0),"No")</f>
        <v>No</v>
      </c>
      <c r="G217" s="90" t="str">
        <f>IFERROR(VLOOKUP(Table16[[#This Row],[Encounter_id]],'wf folder'!$B:$K,6,0),"No")</f>
        <v>No</v>
      </c>
      <c r="H217" s="90">
        <f>IFERROR(VLOOKUP(Table16[[#This Row],[Encounter_id]],'wf folder'!$B:$K,7,0),0)</f>
        <v>0</v>
      </c>
      <c r="I217" s="90" t="str">
        <f>IFERROR(VLOOKUP(Table16[[#This Row],[Encounter_id]],'wf folder'!$B:$K,8,0),"No")</f>
        <v>No</v>
      </c>
      <c r="J217" s="90" t="str">
        <f>IFERROR(VLOOKUP(Table16[[#This Row],[Encounter_id]],'wf folder'!$B:$K,9,0),"No")</f>
        <v>No</v>
      </c>
      <c r="K217" s="90" t="str">
        <f>IFERROR(VLOOKUP(Table16[[#This Row],[Encounter_id]],'wf folder'!$B:$K,10,0),"No")</f>
        <v>No</v>
      </c>
    </row>
    <row r="218" spans="1:11">
      <c r="A218" t="str">
        <f t="shared" si="3"/>
        <v>7</v>
      </c>
      <c r="B218" t="s">
        <v>636</v>
      </c>
      <c r="C218" s="90" t="str">
        <f>IFERROR(VLOOKUP(Table16[[#This Row],[Encounter_id]],'wf folder'!$B:$K,2,0),"No")</f>
        <v>No</v>
      </c>
      <c r="D218" s="90" t="str">
        <f>IFERROR(VLOOKUP(Table16[[#This Row],[Encounter_id]],'wf folder'!$B:$K,3,0),"No")</f>
        <v>No</v>
      </c>
      <c r="E218" s="90" t="str">
        <f>IFERROR(VLOOKUP(Table16[[#This Row],[Encounter_id]],'wf folder'!$B:$K,4,0),"No")</f>
        <v>No</v>
      </c>
      <c r="F218" s="90" t="str">
        <f>IFERROR(VLOOKUP(Table16[[#This Row],[Encounter_id]],'wf folder'!$B:$K,5,0),"No")</f>
        <v>No</v>
      </c>
      <c r="G218" s="90" t="str">
        <f>IFERROR(VLOOKUP(Table16[[#This Row],[Encounter_id]],'wf folder'!$B:$K,6,0),"No")</f>
        <v>No</v>
      </c>
      <c r="H218" s="90">
        <f>IFERROR(VLOOKUP(Table16[[#This Row],[Encounter_id]],'wf folder'!$B:$K,7,0),0)</f>
        <v>0</v>
      </c>
      <c r="I218" s="90" t="str">
        <f>IFERROR(VLOOKUP(Table16[[#This Row],[Encounter_id]],'wf folder'!$B:$K,8,0),"No")</f>
        <v>No</v>
      </c>
      <c r="J218" s="90" t="str">
        <f>IFERROR(VLOOKUP(Table16[[#This Row],[Encounter_id]],'wf folder'!$B:$K,9,0),"No")</f>
        <v>No</v>
      </c>
      <c r="K218" s="90" t="str">
        <f>IFERROR(VLOOKUP(Table16[[#This Row],[Encounter_id]],'wf folder'!$B:$K,10,0),"No")</f>
        <v>No</v>
      </c>
    </row>
    <row r="219" spans="1:11">
      <c r="A219" t="str">
        <f t="shared" si="3"/>
        <v>7</v>
      </c>
      <c r="B219" s="93" t="s">
        <v>637</v>
      </c>
      <c r="C219" s="90" t="str">
        <f>IFERROR(VLOOKUP(Table16[[#This Row],[Encounter_id]],'wf folder'!$B:$K,2,0),"No")</f>
        <v>No</v>
      </c>
      <c r="D219" s="90" t="str">
        <f>IFERROR(VLOOKUP(Table16[[#This Row],[Encounter_id]],'wf folder'!$B:$K,3,0),"No")</f>
        <v>No</v>
      </c>
      <c r="E219" s="90" t="str">
        <f>IFERROR(VLOOKUP(Table16[[#This Row],[Encounter_id]],'wf folder'!$B:$K,4,0),"No")</f>
        <v>No</v>
      </c>
      <c r="F219" s="90" t="str">
        <f>IFERROR(VLOOKUP(Table16[[#This Row],[Encounter_id]],'wf folder'!$B:$K,5,0),"No")</f>
        <v>No</v>
      </c>
      <c r="G219" s="90" t="str">
        <f>IFERROR(VLOOKUP(Table16[[#This Row],[Encounter_id]],'wf folder'!$B:$K,6,0),"No")</f>
        <v>No</v>
      </c>
      <c r="H219" s="90">
        <f>IFERROR(VLOOKUP(Table16[[#This Row],[Encounter_id]],'wf folder'!$B:$K,7,0),0)</f>
        <v>0</v>
      </c>
      <c r="I219" s="90" t="str">
        <f>IFERROR(VLOOKUP(Table16[[#This Row],[Encounter_id]],'wf folder'!$B:$K,8,0),"No")</f>
        <v>No</v>
      </c>
      <c r="J219" s="90" t="str">
        <f>IFERROR(VLOOKUP(Table16[[#This Row],[Encounter_id]],'wf folder'!$B:$K,9,0),"No")</f>
        <v>No</v>
      </c>
      <c r="K219" s="90" t="str">
        <f>IFERROR(VLOOKUP(Table16[[#This Row],[Encounter_id]],'wf folder'!$B:$K,10,0),"No")</f>
        <v>No</v>
      </c>
    </row>
    <row r="220" spans="1:11">
      <c r="A220" t="str">
        <f t="shared" si="3"/>
        <v>7</v>
      </c>
      <c r="B220" t="s">
        <v>638</v>
      </c>
      <c r="C220" s="90" t="str">
        <f>IFERROR(VLOOKUP(Table16[[#This Row],[Encounter_id]],'wf folder'!$B:$K,2,0),"No")</f>
        <v>No</v>
      </c>
      <c r="D220" s="90" t="str">
        <f>IFERROR(VLOOKUP(Table16[[#This Row],[Encounter_id]],'wf folder'!$B:$K,3,0),"No")</f>
        <v>No</v>
      </c>
      <c r="E220" s="90" t="str">
        <f>IFERROR(VLOOKUP(Table16[[#This Row],[Encounter_id]],'wf folder'!$B:$K,4,0),"No")</f>
        <v>No</v>
      </c>
      <c r="F220" s="90" t="str">
        <f>IFERROR(VLOOKUP(Table16[[#This Row],[Encounter_id]],'wf folder'!$B:$K,5,0),"No")</f>
        <v>No</v>
      </c>
      <c r="G220" s="90" t="str">
        <f>IFERROR(VLOOKUP(Table16[[#This Row],[Encounter_id]],'wf folder'!$B:$K,6,0),"No")</f>
        <v>No</v>
      </c>
      <c r="H220" s="90">
        <f>IFERROR(VLOOKUP(Table16[[#This Row],[Encounter_id]],'wf folder'!$B:$K,7,0),0)</f>
        <v>0</v>
      </c>
      <c r="I220" s="90" t="str">
        <f>IFERROR(VLOOKUP(Table16[[#This Row],[Encounter_id]],'wf folder'!$B:$K,8,0),"No")</f>
        <v>No</v>
      </c>
      <c r="J220" s="90" t="str">
        <f>IFERROR(VLOOKUP(Table16[[#This Row],[Encounter_id]],'wf folder'!$B:$K,9,0),"No")</f>
        <v>No</v>
      </c>
      <c r="K220" s="90" t="str">
        <f>IFERROR(VLOOKUP(Table16[[#This Row],[Encounter_id]],'wf folder'!$B:$K,10,0),"No")</f>
        <v>No</v>
      </c>
    </row>
    <row r="221" spans="1:11">
      <c r="A221" t="str">
        <f t="shared" si="3"/>
        <v>7</v>
      </c>
      <c r="B221" t="s">
        <v>639</v>
      </c>
      <c r="C221" s="90" t="str">
        <f>IFERROR(VLOOKUP(Table16[[#This Row],[Encounter_id]],'wf folder'!$B:$K,2,0),"No")</f>
        <v>No</v>
      </c>
      <c r="D221" s="90" t="str">
        <f>IFERROR(VLOOKUP(Table16[[#This Row],[Encounter_id]],'wf folder'!$B:$K,3,0),"No")</f>
        <v>No</v>
      </c>
      <c r="E221" s="90" t="str">
        <f>IFERROR(VLOOKUP(Table16[[#This Row],[Encounter_id]],'wf folder'!$B:$K,4,0),"No")</f>
        <v>No</v>
      </c>
      <c r="F221" s="90" t="str">
        <f>IFERROR(VLOOKUP(Table16[[#This Row],[Encounter_id]],'wf folder'!$B:$K,5,0),"No")</f>
        <v>No</v>
      </c>
      <c r="G221" s="90" t="str">
        <f>IFERROR(VLOOKUP(Table16[[#This Row],[Encounter_id]],'wf folder'!$B:$K,6,0),"No")</f>
        <v>No</v>
      </c>
      <c r="H221" s="90">
        <f>IFERROR(VLOOKUP(Table16[[#This Row],[Encounter_id]],'wf folder'!$B:$K,7,0),0)</f>
        <v>0</v>
      </c>
      <c r="I221" s="90" t="str">
        <f>IFERROR(VLOOKUP(Table16[[#This Row],[Encounter_id]],'wf folder'!$B:$K,8,0),"No")</f>
        <v>No</v>
      </c>
      <c r="J221" s="90" t="str">
        <f>IFERROR(VLOOKUP(Table16[[#This Row],[Encounter_id]],'wf folder'!$B:$K,9,0),"No")</f>
        <v>No</v>
      </c>
      <c r="K221" s="90" t="str">
        <f>IFERROR(VLOOKUP(Table16[[#This Row],[Encounter_id]],'wf folder'!$B:$K,10,0),"No")</f>
        <v>No</v>
      </c>
    </row>
    <row r="222" spans="1:11">
      <c r="A222" t="str">
        <f t="shared" si="3"/>
        <v>7</v>
      </c>
      <c r="B222" t="s">
        <v>640</v>
      </c>
      <c r="C222" s="90" t="str">
        <f>IFERROR(VLOOKUP(Table16[[#This Row],[Encounter_id]],'wf folder'!$B:$K,2,0),"No")</f>
        <v>No</v>
      </c>
      <c r="D222" s="90" t="str">
        <f>IFERROR(VLOOKUP(Table16[[#This Row],[Encounter_id]],'wf folder'!$B:$K,3,0),"No")</f>
        <v>No</v>
      </c>
      <c r="E222" s="90" t="str">
        <f>IFERROR(VLOOKUP(Table16[[#This Row],[Encounter_id]],'wf folder'!$B:$K,4,0),"No")</f>
        <v>No</v>
      </c>
      <c r="F222" s="90" t="str">
        <f>IFERROR(VLOOKUP(Table16[[#This Row],[Encounter_id]],'wf folder'!$B:$K,5,0),"No")</f>
        <v>No</v>
      </c>
      <c r="G222" s="90" t="str">
        <f>IFERROR(VLOOKUP(Table16[[#This Row],[Encounter_id]],'wf folder'!$B:$K,6,0),"No")</f>
        <v>No</v>
      </c>
      <c r="H222" s="90">
        <f>IFERROR(VLOOKUP(Table16[[#This Row],[Encounter_id]],'wf folder'!$B:$K,7,0),0)</f>
        <v>0</v>
      </c>
      <c r="I222" s="90" t="str">
        <f>IFERROR(VLOOKUP(Table16[[#This Row],[Encounter_id]],'wf folder'!$B:$K,8,0),"No")</f>
        <v>No</v>
      </c>
      <c r="J222" s="90" t="str">
        <f>IFERROR(VLOOKUP(Table16[[#This Row],[Encounter_id]],'wf folder'!$B:$K,9,0),"No")</f>
        <v>No</v>
      </c>
      <c r="K222" s="90" t="str">
        <f>IFERROR(VLOOKUP(Table16[[#This Row],[Encounter_id]],'wf folder'!$B:$K,10,0),"No")</f>
        <v>No</v>
      </c>
    </row>
    <row r="223" spans="1:11">
      <c r="A223" t="str">
        <f t="shared" si="3"/>
        <v>7</v>
      </c>
      <c r="B223" t="s">
        <v>641</v>
      </c>
      <c r="C223" s="90" t="str">
        <f>IFERROR(VLOOKUP(Table16[[#This Row],[Encounter_id]],'wf folder'!$B:$K,2,0),"No")</f>
        <v>Yes</v>
      </c>
      <c r="D223" s="90" t="str">
        <f>IFERROR(VLOOKUP(Table16[[#This Row],[Encounter_id]],'wf folder'!$B:$K,3,0),"No")</f>
        <v>No</v>
      </c>
      <c r="E223" s="90" t="str">
        <f>IFERROR(VLOOKUP(Table16[[#This Row],[Encounter_id]],'wf folder'!$B:$K,4,0),"No")</f>
        <v>No</v>
      </c>
      <c r="F223" s="90" t="str">
        <f>IFERROR(VLOOKUP(Table16[[#This Row],[Encounter_id]],'wf folder'!$B:$K,5,0),"No")</f>
        <v>No</v>
      </c>
      <c r="G223" s="90" t="str">
        <f>IFERROR(VLOOKUP(Table16[[#This Row],[Encounter_id]],'wf folder'!$B:$K,6,0),"No")</f>
        <v>No</v>
      </c>
      <c r="H223" s="90">
        <f>IFERROR(VLOOKUP(Table16[[#This Row],[Encounter_id]],'wf folder'!$B:$K,7,0),0)</f>
        <v>1</v>
      </c>
      <c r="I223" s="90" t="str">
        <f>IFERROR(VLOOKUP(Table16[[#This Row],[Encounter_id]],'wf folder'!$B:$K,8,0),"No")</f>
        <v>No</v>
      </c>
      <c r="J223" s="90" t="str">
        <f>IFERROR(VLOOKUP(Table16[[#This Row],[Encounter_id]],'wf folder'!$B:$K,9,0),"No")</f>
        <v>No</v>
      </c>
      <c r="K223" s="90" t="str">
        <f>IFERROR(VLOOKUP(Table16[[#This Row],[Encounter_id]],'wf folder'!$B:$K,10,0),"No")</f>
        <v>No</v>
      </c>
    </row>
    <row r="224" spans="1:11">
      <c r="A224" t="str">
        <f t="shared" si="3"/>
        <v>7</v>
      </c>
      <c r="B224" s="93" t="s">
        <v>642</v>
      </c>
      <c r="C224" s="90" t="str">
        <f>IFERROR(VLOOKUP(Table16[[#This Row],[Encounter_id]],'wf folder'!$B:$K,2,0),"No")</f>
        <v>No</v>
      </c>
      <c r="D224" s="90" t="str">
        <f>IFERROR(VLOOKUP(Table16[[#This Row],[Encounter_id]],'wf folder'!$B:$K,3,0),"No")</f>
        <v>No</v>
      </c>
      <c r="E224" s="90" t="str">
        <f>IFERROR(VLOOKUP(Table16[[#This Row],[Encounter_id]],'wf folder'!$B:$K,4,0),"No")</f>
        <v>No</v>
      </c>
      <c r="F224" s="90" t="str">
        <f>IFERROR(VLOOKUP(Table16[[#This Row],[Encounter_id]],'wf folder'!$B:$K,5,0),"No")</f>
        <v>No</v>
      </c>
      <c r="G224" s="90" t="str">
        <f>IFERROR(VLOOKUP(Table16[[#This Row],[Encounter_id]],'wf folder'!$B:$K,6,0),"No")</f>
        <v>Yes</v>
      </c>
      <c r="H224" s="90">
        <f>IFERROR(VLOOKUP(Table16[[#This Row],[Encounter_id]],'wf folder'!$B:$K,7,0),0)</f>
        <v>1</v>
      </c>
      <c r="I224" s="90" t="str">
        <f>IFERROR(VLOOKUP(Table16[[#This Row],[Encounter_id]],'wf folder'!$B:$K,8,0),"No")</f>
        <v>No</v>
      </c>
      <c r="J224" s="90" t="str">
        <f>IFERROR(VLOOKUP(Table16[[#This Row],[Encounter_id]],'wf folder'!$B:$K,9,0),"No")</f>
        <v>No</v>
      </c>
      <c r="K224" s="90" t="str">
        <f>IFERROR(VLOOKUP(Table16[[#This Row],[Encounter_id]],'wf folder'!$B:$K,10,0),"No")</f>
        <v>Yes</v>
      </c>
    </row>
    <row r="225" spans="1:11">
      <c r="A225" t="str">
        <f t="shared" si="3"/>
        <v>7</v>
      </c>
      <c r="B225" t="s">
        <v>643</v>
      </c>
      <c r="C225" s="90" t="str">
        <f>IFERROR(VLOOKUP(Table16[[#This Row],[Encounter_id]],'wf folder'!$B:$K,2,0),"No")</f>
        <v>No</v>
      </c>
      <c r="D225" s="90" t="str">
        <f>IFERROR(VLOOKUP(Table16[[#This Row],[Encounter_id]],'wf folder'!$B:$K,3,0),"No")</f>
        <v>No</v>
      </c>
      <c r="E225" s="90" t="str">
        <f>IFERROR(VLOOKUP(Table16[[#This Row],[Encounter_id]],'wf folder'!$B:$K,4,0),"No")</f>
        <v>No</v>
      </c>
      <c r="F225" s="90" t="str">
        <f>IFERROR(VLOOKUP(Table16[[#This Row],[Encounter_id]],'wf folder'!$B:$K,5,0),"No")</f>
        <v>No</v>
      </c>
      <c r="G225" s="90" t="str">
        <f>IFERROR(VLOOKUP(Table16[[#This Row],[Encounter_id]],'wf folder'!$B:$K,6,0),"No")</f>
        <v>No</v>
      </c>
      <c r="H225" s="90">
        <f>IFERROR(VLOOKUP(Table16[[#This Row],[Encounter_id]],'wf folder'!$B:$K,7,0),0)</f>
        <v>0</v>
      </c>
      <c r="I225" s="90" t="str">
        <f>IFERROR(VLOOKUP(Table16[[#This Row],[Encounter_id]],'wf folder'!$B:$K,8,0),"No")</f>
        <v>No</v>
      </c>
      <c r="J225" s="90" t="str">
        <f>IFERROR(VLOOKUP(Table16[[#This Row],[Encounter_id]],'wf folder'!$B:$K,9,0),"No")</f>
        <v>No</v>
      </c>
      <c r="K225" s="90" t="str">
        <f>IFERROR(VLOOKUP(Table16[[#This Row],[Encounter_id]],'wf folder'!$B:$K,10,0),"No")</f>
        <v>No</v>
      </c>
    </row>
    <row r="226" spans="1:11">
      <c r="A226" t="str">
        <f t="shared" si="3"/>
        <v>7</v>
      </c>
      <c r="B226" t="s">
        <v>644</v>
      </c>
      <c r="C226" s="90" t="str">
        <f>IFERROR(VLOOKUP(Table16[[#This Row],[Encounter_id]],'wf folder'!$B:$K,2,0),"No")</f>
        <v>No</v>
      </c>
      <c r="D226" s="90" t="str">
        <f>IFERROR(VLOOKUP(Table16[[#This Row],[Encounter_id]],'wf folder'!$B:$K,3,0),"No")</f>
        <v>No</v>
      </c>
      <c r="E226" s="90" t="str">
        <f>IFERROR(VLOOKUP(Table16[[#This Row],[Encounter_id]],'wf folder'!$B:$K,4,0),"No")</f>
        <v>No</v>
      </c>
      <c r="F226" s="90" t="str">
        <f>IFERROR(VLOOKUP(Table16[[#This Row],[Encounter_id]],'wf folder'!$B:$K,5,0),"No")</f>
        <v>No</v>
      </c>
      <c r="G226" s="90" t="str">
        <f>IFERROR(VLOOKUP(Table16[[#This Row],[Encounter_id]],'wf folder'!$B:$K,6,0),"No")</f>
        <v>No</v>
      </c>
      <c r="H226" s="90">
        <f>IFERROR(VLOOKUP(Table16[[#This Row],[Encounter_id]],'wf folder'!$B:$K,7,0),0)</f>
        <v>0</v>
      </c>
      <c r="I226" s="90" t="str">
        <f>IFERROR(VLOOKUP(Table16[[#This Row],[Encounter_id]],'wf folder'!$B:$K,8,0),"No")</f>
        <v>No</v>
      </c>
      <c r="J226" s="90" t="str">
        <f>IFERROR(VLOOKUP(Table16[[#This Row],[Encounter_id]],'wf folder'!$B:$K,9,0),"No")</f>
        <v>No</v>
      </c>
      <c r="K226" s="90" t="str">
        <f>IFERROR(VLOOKUP(Table16[[#This Row],[Encounter_id]],'wf folder'!$B:$K,10,0),"No")</f>
        <v>No</v>
      </c>
    </row>
    <row r="227" spans="1:11">
      <c r="A227" t="str">
        <f t="shared" si="3"/>
        <v>7</v>
      </c>
      <c r="B227" t="s">
        <v>645</v>
      </c>
      <c r="C227" s="90" t="str">
        <f>IFERROR(VLOOKUP(Table16[[#This Row],[Encounter_id]],'wf folder'!$B:$K,2,0),"No")</f>
        <v>No</v>
      </c>
      <c r="D227" s="90" t="str">
        <f>IFERROR(VLOOKUP(Table16[[#This Row],[Encounter_id]],'wf folder'!$B:$K,3,0),"No")</f>
        <v>No</v>
      </c>
      <c r="E227" s="90" t="str">
        <f>IFERROR(VLOOKUP(Table16[[#This Row],[Encounter_id]],'wf folder'!$B:$K,4,0),"No")</f>
        <v>No</v>
      </c>
      <c r="F227" s="90" t="str">
        <f>IFERROR(VLOOKUP(Table16[[#This Row],[Encounter_id]],'wf folder'!$B:$K,5,0),"No")</f>
        <v>No</v>
      </c>
      <c r="G227" s="90" t="str">
        <f>IFERROR(VLOOKUP(Table16[[#This Row],[Encounter_id]],'wf folder'!$B:$K,6,0),"No")</f>
        <v>No</v>
      </c>
      <c r="H227" s="90">
        <f>IFERROR(VLOOKUP(Table16[[#This Row],[Encounter_id]],'wf folder'!$B:$K,7,0),0)</f>
        <v>0</v>
      </c>
      <c r="I227" s="90" t="str">
        <f>IFERROR(VLOOKUP(Table16[[#This Row],[Encounter_id]],'wf folder'!$B:$K,8,0),"No")</f>
        <v>No</v>
      </c>
      <c r="J227" s="90" t="str">
        <f>IFERROR(VLOOKUP(Table16[[#This Row],[Encounter_id]],'wf folder'!$B:$K,9,0),"No")</f>
        <v>No</v>
      </c>
      <c r="K227" s="90" t="str">
        <f>IFERROR(VLOOKUP(Table16[[#This Row],[Encounter_id]],'wf folder'!$B:$K,10,0),"No")</f>
        <v>No</v>
      </c>
    </row>
    <row r="228" spans="1:11">
      <c r="A228" t="str">
        <f t="shared" si="3"/>
        <v>7</v>
      </c>
      <c r="B228" t="s">
        <v>646</v>
      </c>
      <c r="C228" s="90" t="str">
        <f>IFERROR(VLOOKUP(Table16[[#This Row],[Encounter_id]],'wf folder'!$B:$K,2,0),"No")</f>
        <v>No</v>
      </c>
      <c r="D228" s="90" t="str">
        <f>IFERROR(VLOOKUP(Table16[[#This Row],[Encounter_id]],'wf folder'!$B:$K,3,0),"No")</f>
        <v>No</v>
      </c>
      <c r="E228" s="90" t="str">
        <f>IFERROR(VLOOKUP(Table16[[#This Row],[Encounter_id]],'wf folder'!$B:$K,4,0),"No")</f>
        <v>No</v>
      </c>
      <c r="F228" s="90" t="str">
        <f>IFERROR(VLOOKUP(Table16[[#This Row],[Encounter_id]],'wf folder'!$B:$K,5,0),"No")</f>
        <v>No</v>
      </c>
      <c r="G228" s="90" t="str">
        <f>IFERROR(VLOOKUP(Table16[[#This Row],[Encounter_id]],'wf folder'!$B:$K,6,0),"No")</f>
        <v>No</v>
      </c>
      <c r="H228" s="90">
        <f>IFERROR(VLOOKUP(Table16[[#This Row],[Encounter_id]],'wf folder'!$B:$K,7,0),0)</f>
        <v>0</v>
      </c>
      <c r="I228" s="90" t="str">
        <f>IFERROR(VLOOKUP(Table16[[#This Row],[Encounter_id]],'wf folder'!$B:$K,8,0),"No")</f>
        <v>No</v>
      </c>
      <c r="J228" s="90" t="str">
        <f>IFERROR(VLOOKUP(Table16[[#This Row],[Encounter_id]],'wf folder'!$B:$K,9,0),"No")</f>
        <v>No</v>
      </c>
      <c r="K228" s="90" t="str">
        <f>IFERROR(VLOOKUP(Table16[[#This Row],[Encounter_id]],'wf folder'!$B:$K,10,0),"No")</f>
        <v>No</v>
      </c>
    </row>
    <row r="229" spans="1:11">
      <c r="A229" t="str">
        <f t="shared" si="3"/>
        <v>7</v>
      </c>
      <c r="B229" t="s">
        <v>647</v>
      </c>
      <c r="C229" s="90" t="str">
        <f>IFERROR(VLOOKUP(Table16[[#This Row],[Encounter_id]],'wf folder'!$B:$K,2,0),"No")</f>
        <v>No</v>
      </c>
      <c r="D229" s="90" t="str">
        <f>IFERROR(VLOOKUP(Table16[[#This Row],[Encounter_id]],'wf folder'!$B:$K,3,0),"No")</f>
        <v>Yes</v>
      </c>
      <c r="E229" s="90" t="str">
        <f>IFERROR(VLOOKUP(Table16[[#This Row],[Encounter_id]],'wf folder'!$B:$K,4,0),"No")</f>
        <v>No</v>
      </c>
      <c r="F229" s="90" t="str">
        <f>IFERROR(VLOOKUP(Table16[[#This Row],[Encounter_id]],'wf folder'!$B:$K,5,0),"No")</f>
        <v>No</v>
      </c>
      <c r="G229" s="90" t="str">
        <f>IFERROR(VLOOKUP(Table16[[#This Row],[Encounter_id]],'wf folder'!$B:$K,6,0),"No")</f>
        <v>No</v>
      </c>
      <c r="H229" s="90">
        <f>IFERROR(VLOOKUP(Table16[[#This Row],[Encounter_id]],'wf folder'!$B:$K,7,0),0)</f>
        <v>1</v>
      </c>
      <c r="I229" s="90" t="str">
        <f>IFERROR(VLOOKUP(Table16[[#This Row],[Encounter_id]],'wf folder'!$B:$K,8,0),"No")</f>
        <v>No</v>
      </c>
      <c r="J229" s="90" t="str">
        <f>IFERROR(VLOOKUP(Table16[[#This Row],[Encounter_id]],'wf folder'!$B:$K,9,0),"No")</f>
        <v>No</v>
      </c>
      <c r="K229" s="90" t="str">
        <f>IFERROR(VLOOKUP(Table16[[#This Row],[Encounter_id]],'wf folder'!$B:$K,10,0),"No")</f>
        <v>No</v>
      </c>
    </row>
    <row r="230" spans="1:11">
      <c r="A230" t="str">
        <f t="shared" si="3"/>
        <v>7</v>
      </c>
      <c r="B230" t="s">
        <v>648</v>
      </c>
      <c r="C230" s="90" t="str">
        <f>IFERROR(VLOOKUP(Table16[[#This Row],[Encounter_id]],'wf folder'!$B:$K,2,0),"No")</f>
        <v>No</v>
      </c>
      <c r="D230" s="90" t="str">
        <f>IFERROR(VLOOKUP(Table16[[#This Row],[Encounter_id]],'wf folder'!$B:$K,3,0),"No")</f>
        <v>No</v>
      </c>
      <c r="E230" s="90" t="str">
        <f>IFERROR(VLOOKUP(Table16[[#This Row],[Encounter_id]],'wf folder'!$B:$K,4,0),"No")</f>
        <v>No</v>
      </c>
      <c r="F230" s="90" t="str">
        <f>IFERROR(VLOOKUP(Table16[[#This Row],[Encounter_id]],'wf folder'!$B:$K,5,0),"No")</f>
        <v>No</v>
      </c>
      <c r="G230" s="90" t="str">
        <f>IFERROR(VLOOKUP(Table16[[#This Row],[Encounter_id]],'wf folder'!$B:$K,6,0),"No")</f>
        <v>Yes</v>
      </c>
      <c r="H230" s="90">
        <f>IFERROR(VLOOKUP(Table16[[#This Row],[Encounter_id]],'wf folder'!$B:$K,7,0),0)</f>
        <v>1</v>
      </c>
      <c r="I230" s="90" t="str">
        <f>IFERROR(VLOOKUP(Table16[[#This Row],[Encounter_id]],'wf folder'!$B:$K,8,0),"No")</f>
        <v>No</v>
      </c>
      <c r="J230" s="90" t="str">
        <f>IFERROR(VLOOKUP(Table16[[#This Row],[Encounter_id]],'wf folder'!$B:$K,9,0),"No")</f>
        <v>No</v>
      </c>
      <c r="K230" s="90" t="str">
        <f>IFERROR(VLOOKUP(Table16[[#This Row],[Encounter_id]],'wf folder'!$B:$K,10,0),"No")</f>
        <v>Yes</v>
      </c>
    </row>
    <row r="231" spans="1:11">
      <c r="A231" t="str">
        <f t="shared" si="3"/>
        <v>7</v>
      </c>
      <c r="B231" t="s">
        <v>649</v>
      </c>
      <c r="C231" s="90" t="str">
        <f>IFERROR(VLOOKUP(Table16[[#This Row],[Encounter_id]],'wf folder'!$B:$K,2,0),"No")</f>
        <v>Yes</v>
      </c>
      <c r="D231" s="90" t="str">
        <f>IFERROR(VLOOKUP(Table16[[#This Row],[Encounter_id]],'wf folder'!$B:$K,3,0),"No")</f>
        <v>No</v>
      </c>
      <c r="E231" s="90" t="str">
        <f>IFERROR(VLOOKUP(Table16[[#This Row],[Encounter_id]],'wf folder'!$B:$K,4,0),"No")</f>
        <v>No</v>
      </c>
      <c r="F231" s="90" t="str">
        <f>IFERROR(VLOOKUP(Table16[[#This Row],[Encounter_id]],'wf folder'!$B:$K,5,0),"No")</f>
        <v>No</v>
      </c>
      <c r="G231" s="90" t="str">
        <f>IFERROR(VLOOKUP(Table16[[#This Row],[Encounter_id]],'wf folder'!$B:$K,6,0),"No")</f>
        <v>No</v>
      </c>
      <c r="H231" s="90">
        <f>IFERROR(VLOOKUP(Table16[[#This Row],[Encounter_id]],'wf folder'!$B:$K,7,0),0)</f>
        <v>1</v>
      </c>
      <c r="I231" s="90" t="str">
        <f>IFERROR(VLOOKUP(Table16[[#This Row],[Encounter_id]],'wf folder'!$B:$K,8,0),"No")</f>
        <v>No</v>
      </c>
      <c r="J231" s="90" t="str">
        <f>IFERROR(VLOOKUP(Table16[[#This Row],[Encounter_id]],'wf folder'!$B:$K,9,0),"No")</f>
        <v>No</v>
      </c>
      <c r="K231" s="90" t="str">
        <f>IFERROR(VLOOKUP(Table16[[#This Row],[Encounter_id]],'wf folder'!$B:$K,10,0),"No")</f>
        <v>No</v>
      </c>
    </row>
    <row r="232" spans="1:11">
      <c r="A232" t="str">
        <f t="shared" si="3"/>
        <v>7</v>
      </c>
      <c r="B232" t="s">
        <v>650</v>
      </c>
      <c r="C232" s="90" t="str">
        <f>IFERROR(VLOOKUP(Table16[[#This Row],[Encounter_id]],'wf folder'!$B:$K,2,0),"No")</f>
        <v>No</v>
      </c>
      <c r="D232" s="90" t="str">
        <f>IFERROR(VLOOKUP(Table16[[#This Row],[Encounter_id]],'wf folder'!$B:$K,3,0),"No")</f>
        <v>Yes</v>
      </c>
      <c r="E232" s="90" t="str">
        <f>IFERROR(VLOOKUP(Table16[[#This Row],[Encounter_id]],'wf folder'!$B:$K,4,0),"No")</f>
        <v>No</v>
      </c>
      <c r="F232" s="90" t="str">
        <f>IFERROR(VLOOKUP(Table16[[#This Row],[Encounter_id]],'wf folder'!$B:$K,5,0),"No")</f>
        <v>No</v>
      </c>
      <c r="G232" s="90" t="str">
        <f>IFERROR(VLOOKUP(Table16[[#This Row],[Encounter_id]],'wf folder'!$B:$K,6,0),"No")</f>
        <v>No</v>
      </c>
      <c r="H232" s="90">
        <f>IFERROR(VLOOKUP(Table16[[#This Row],[Encounter_id]],'wf folder'!$B:$K,7,0),0)</f>
        <v>1</v>
      </c>
      <c r="I232" s="90" t="str">
        <f>IFERROR(VLOOKUP(Table16[[#This Row],[Encounter_id]],'wf folder'!$B:$K,8,0),"No")</f>
        <v>No</v>
      </c>
      <c r="J232" s="90" t="str">
        <f>IFERROR(VLOOKUP(Table16[[#This Row],[Encounter_id]],'wf folder'!$B:$K,9,0),"No")</f>
        <v>No</v>
      </c>
      <c r="K232" s="90" t="str">
        <f>IFERROR(VLOOKUP(Table16[[#This Row],[Encounter_id]],'wf folder'!$B:$K,10,0),"No")</f>
        <v>No</v>
      </c>
    </row>
    <row r="233" spans="1:11">
      <c r="A233" t="str">
        <f t="shared" si="3"/>
        <v>7</v>
      </c>
      <c r="B233" t="s">
        <v>651</v>
      </c>
      <c r="C233" s="90" t="str">
        <f>IFERROR(VLOOKUP(Table16[[#This Row],[Encounter_id]],'wf folder'!$B:$K,2,0),"No")</f>
        <v>No</v>
      </c>
      <c r="D233" s="90" t="str">
        <f>IFERROR(VLOOKUP(Table16[[#This Row],[Encounter_id]],'wf folder'!$B:$K,3,0),"No")</f>
        <v>No</v>
      </c>
      <c r="E233" s="90" t="str">
        <f>IFERROR(VLOOKUP(Table16[[#This Row],[Encounter_id]],'wf folder'!$B:$K,4,0),"No")</f>
        <v>No</v>
      </c>
      <c r="F233" s="90" t="str">
        <f>IFERROR(VLOOKUP(Table16[[#This Row],[Encounter_id]],'wf folder'!$B:$K,5,0),"No")</f>
        <v>No</v>
      </c>
      <c r="G233" s="90" t="str">
        <f>IFERROR(VLOOKUP(Table16[[#This Row],[Encounter_id]],'wf folder'!$B:$K,6,0),"No")</f>
        <v>No</v>
      </c>
      <c r="H233" s="90">
        <f>IFERROR(VLOOKUP(Table16[[#This Row],[Encounter_id]],'wf folder'!$B:$K,7,0),0)</f>
        <v>0</v>
      </c>
      <c r="I233" s="90" t="str">
        <f>IFERROR(VLOOKUP(Table16[[#This Row],[Encounter_id]],'wf folder'!$B:$K,8,0),"No")</f>
        <v>No</v>
      </c>
      <c r="J233" s="90" t="str">
        <f>IFERROR(VLOOKUP(Table16[[#This Row],[Encounter_id]],'wf folder'!$B:$K,9,0),"No")</f>
        <v>No</v>
      </c>
      <c r="K233" s="90" t="str">
        <f>IFERROR(VLOOKUP(Table16[[#This Row],[Encounter_id]],'wf folder'!$B:$K,10,0),"No")</f>
        <v>No</v>
      </c>
    </row>
    <row r="234" spans="1:11">
      <c r="A234" t="str">
        <f t="shared" si="3"/>
        <v>7</v>
      </c>
      <c r="B234" t="s">
        <v>652</v>
      </c>
      <c r="C234" s="90" t="str">
        <f>IFERROR(VLOOKUP(Table16[[#This Row],[Encounter_id]],'wf folder'!$B:$K,2,0),"No")</f>
        <v>No</v>
      </c>
      <c r="D234" s="90" t="str">
        <f>IFERROR(VLOOKUP(Table16[[#This Row],[Encounter_id]],'wf folder'!$B:$K,3,0),"No")</f>
        <v>No</v>
      </c>
      <c r="E234" s="90" t="str">
        <f>IFERROR(VLOOKUP(Table16[[#This Row],[Encounter_id]],'wf folder'!$B:$K,4,0),"No")</f>
        <v>No</v>
      </c>
      <c r="F234" s="90" t="str">
        <f>IFERROR(VLOOKUP(Table16[[#This Row],[Encounter_id]],'wf folder'!$B:$K,5,0),"No")</f>
        <v>No</v>
      </c>
      <c r="G234" s="90" t="str">
        <f>IFERROR(VLOOKUP(Table16[[#This Row],[Encounter_id]],'wf folder'!$B:$K,6,0),"No")</f>
        <v>No</v>
      </c>
      <c r="H234" s="90">
        <f>IFERROR(VLOOKUP(Table16[[#This Row],[Encounter_id]],'wf folder'!$B:$K,7,0),0)</f>
        <v>0</v>
      </c>
      <c r="I234" s="90" t="str">
        <f>IFERROR(VLOOKUP(Table16[[#This Row],[Encounter_id]],'wf folder'!$B:$K,8,0),"No")</f>
        <v>No</v>
      </c>
      <c r="J234" s="90" t="str">
        <f>IFERROR(VLOOKUP(Table16[[#This Row],[Encounter_id]],'wf folder'!$B:$K,9,0),"No")</f>
        <v>No</v>
      </c>
      <c r="K234" s="90" t="str">
        <f>IFERROR(VLOOKUP(Table16[[#This Row],[Encounter_id]],'wf folder'!$B:$K,10,0),"No")</f>
        <v>No</v>
      </c>
    </row>
    <row r="235" spans="1:11">
      <c r="A235" t="str">
        <f t="shared" si="3"/>
        <v>8</v>
      </c>
      <c r="B235" t="s">
        <v>815</v>
      </c>
      <c r="C235" s="90" t="str">
        <f>IFERROR(VLOOKUP(Table16[[#This Row],[Encounter_id]],'wf folder'!$B:$K,2,0),"No")</f>
        <v>No</v>
      </c>
      <c r="D235" s="90" t="str">
        <f>IFERROR(VLOOKUP(Table16[[#This Row],[Encounter_id]],'wf folder'!$B:$K,3,0),"No")</f>
        <v>No</v>
      </c>
      <c r="E235" s="90" t="str">
        <f>IFERROR(VLOOKUP(Table16[[#This Row],[Encounter_id]],'wf folder'!$B:$K,4,0),"No")</f>
        <v>No</v>
      </c>
      <c r="F235" s="90" t="str">
        <f>IFERROR(VLOOKUP(Table16[[#This Row],[Encounter_id]],'wf folder'!$B:$K,5,0),"No")</f>
        <v>No</v>
      </c>
      <c r="G235" s="90" t="str">
        <f>IFERROR(VLOOKUP(Table16[[#This Row],[Encounter_id]],'wf folder'!$B:$K,6,0),"No")</f>
        <v>No</v>
      </c>
      <c r="H235" s="90">
        <f>IFERROR(VLOOKUP(Table16[[#This Row],[Encounter_id]],'wf folder'!$B:$K,7,0),0)</f>
        <v>0</v>
      </c>
      <c r="I235" s="90" t="str">
        <f>IFERROR(VLOOKUP(Table16[[#This Row],[Encounter_id]],'wf folder'!$B:$K,8,0),"No")</f>
        <v>No</v>
      </c>
      <c r="J235" s="90" t="str">
        <f>IFERROR(VLOOKUP(Table16[[#This Row],[Encounter_id]],'wf folder'!$B:$K,9,0),"No")</f>
        <v>No</v>
      </c>
      <c r="K235" s="90" t="str">
        <f>IFERROR(VLOOKUP(Table16[[#This Row],[Encounter_id]],'wf folder'!$B:$K,10,0),"No")</f>
        <v>No</v>
      </c>
    </row>
    <row r="236" spans="1:11">
      <c r="A236" t="str">
        <f t="shared" si="3"/>
        <v>8</v>
      </c>
      <c r="B236" t="s">
        <v>654</v>
      </c>
      <c r="C236" s="90" t="str">
        <f>IFERROR(VLOOKUP(Table16[[#This Row],[Encounter_id]],'wf folder'!$B:$K,2,0),"No")</f>
        <v>No</v>
      </c>
      <c r="D236" s="90" t="str">
        <f>IFERROR(VLOOKUP(Table16[[#This Row],[Encounter_id]],'wf folder'!$B:$K,3,0),"No")</f>
        <v>No</v>
      </c>
      <c r="E236" s="90" t="str">
        <f>IFERROR(VLOOKUP(Table16[[#This Row],[Encounter_id]],'wf folder'!$B:$K,4,0),"No")</f>
        <v>No</v>
      </c>
      <c r="F236" s="90" t="str">
        <f>IFERROR(VLOOKUP(Table16[[#This Row],[Encounter_id]],'wf folder'!$B:$K,5,0),"No")</f>
        <v>No</v>
      </c>
      <c r="G236" s="90" t="str">
        <f>IFERROR(VLOOKUP(Table16[[#This Row],[Encounter_id]],'wf folder'!$B:$K,6,0),"No")</f>
        <v>No</v>
      </c>
      <c r="H236" s="90">
        <f>IFERROR(VLOOKUP(Table16[[#This Row],[Encounter_id]],'wf folder'!$B:$K,7,0),0)</f>
        <v>0</v>
      </c>
      <c r="I236" s="90" t="str">
        <f>IFERROR(VLOOKUP(Table16[[#This Row],[Encounter_id]],'wf folder'!$B:$K,8,0),"No")</f>
        <v>No</v>
      </c>
      <c r="J236" s="90" t="str">
        <f>IFERROR(VLOOKUP(Table16[[#This Row],[Encounter_id]],'wf folder'!$B:$K,9,0),"No")</f>
        <v>No</v>
      </c>
      <c r="K236" s="90" t="str">
        <f>IFERROR(VLOOKUP(Table16[[#This Row],[Encounter_id]],'wf folder'!$B:$K,10,0),"No")</f>
        <v>No</v>
      </c>
    </row>
    <row r="237" spans="1:11">
      <c r="A237" t="str">
        <f t="shared" si="3"/>
        <v>8</v>
      </c>
      <c r="B237" t="s">
        <v>655</v>
      </c>
      <c r="C237" s="90" t="str">
        <f>IFERROR(VLOOKUP(Table16[[#This Row],[Encounter_id]],'wf folder'!$B:$K,2,0),"No")</f>
        <v>No</v>
      </c>
      <c r="D237" s="90" t="str">
        <f>IFERROR(VLOOKUP(Table16[[#This Row],[Encounter_id]],'wf folder'!$B:$K,3,0),"No")</f>
        <v>No</v>
      </c>
      <c r="E237" s="90" t="str">
        <f>IFERROR(VLOOKUP(Table16[[#This Row],[Encounter_id]],'wf folder'!$B:$K,4,0),"No")</f>
        <v>No</v>
      </c>
      <c r="F237" s="90" t="str">
        <f>IFERROR(VLOOKUP(Table16[[#This Row],[Encounter_id]],'wf folder'!$B:$K,5,0),"No")</f>
        <v>No</v>
      </c>
      <c r="G237" s="90" t="str">
        <f>IFERROR(VLOOKUP(Table16[[#This Row],[Encounter_id]],'wf folder'!$B:$K,6,0),"No")</f>
        <v>No</v>
      </c>
      <c r="H237" s="90">
        <f>IFERROR(VLOOKUP(Table16[[#This Row],[Encounter_id]],'wf folder'!$B:$K,7,0),0)</f>
        <v>0</v>
      </c>
      <c r="I237" s="90" t="str">
        <f>IFERROR(VLOOKUP(Table16[[#This Row],[Encounter_id]],'wf folder'!$B:$K,8,0),"No")</f>
        <v>No</v>
      </c>
      <c r="J237" s="90" t="str">
        <f>IFERROR(VLOOKUP(Table16[[#This Row],[Encounter_id]],'wf folder'!$B:$K,9,0),"No")</f>
        <v>No</v>
      </c>
      <c r="K237" s="90" t="str">
        <f>IFERROR(VLOOKUP(Table16[[#This Row],[Encounter_id]],'wf folder'!$B:$K,10,0),"No")</f>
        <v>No</v>
      </c>
    </row>
    <row r="238" spans="1:11">
      <c r="A238" t="str">
        <f t="shared" si="3"/>
        <v>8</v>
      </c>
      <c r="B238" t="s">
        <v>656</v>
      </c>
      <c r="C238" s="90" t="str">
        <f>IFERROR(VLOOKUP(Table16[[#This Row],[Encounter_id]],'wf folder'!$B:$K,2,0),"No")</f>
        <v>No</v>
      </c>
      <c r="D238" s="90" t="str">
        <f>IFERROR(VLOOKUP(Table16[[#This Row],[Encounter_id]],'wf folder'!$B:$K,3,0),"No")</f>
        <v>No</v>
      </c>
      <c r="E238" s="90" t="str">
        <f>IFERROR(VLOOKUP(Table16[[#This Row],[Encounter_id]],'wf folder'!$B:$K,4,0),"No")</f>
        <v>No</v>
      </c>
      <c r="F238" s="90" t="str">
        <f>IFERROR(VLOOKUP(Table16[[#This Row],[Encounter_id]],'wf folder'!$B:$K,5,0),"No")</f>
        <v>No</v>
      </c>
      <c r="G238" s="90" t="str">
        <f>IFERROR(VLOOKUP(Table16[[#This Row],[Encounter_id]],'wf folder'!$B:$K,6,0),"No")</f>
        <v>No</v>
      </c>
      <c r="H238" s="90">
        <f>IFERROR(VLOOKUP(Table16[[#This Row],[Encounter_id]],'wf folder'!$B:$K,7,0),0)</f>
        <v>0</v>
      </c>
      <c r="I238" s="90" t="str">
        <f>IFERROR(VLOOKUP(Table16[[#This Row],[Encounter_id]],'wf folder'!$B:$K,8,0),"No")</f>
        <v>No</v>
      </c>
      <c r="J238" s="90" t="str">
        <f>IFERROR(VLOOKUP(Table16[[#This Row],[Encounter_id]],'wf folder'!$B:$K,9,0),"No")</f>
        <v>No</v>
      </c>
      <c r="K238" s="90" t="str">
        <f>IFERROR(VLOOKUP(Table16[[#This Row],[Encounter_id]],'wf folder'!$B:$K,10,0),"No")</f>
        <v>No</v>
      </c>
    </row>
    <row r="239" spans="1:11">
      <c r="A239" t="str">
        <f t="shared" si="3"/>
        <v>8</v>
      </c>
      <c r="B239" t="s">
        <v>657</v>
      </c>
      <c r="C239" s="90" t="str">
        <f>IFERROR(VLOOKUP(Table16[[#This Row],[Encounter_id]],'wf folder'!$B:$K,2,0),"No")</f>
        <v>Yes</v>
      </c>
      <c r="D239" s="90" t="str">
        <f>IFERROR(VLOOKUP(Table16[[#This Row],[Encounter_id]],'wf folder'!$B:$K,3,0),"No")</f>
        <v>No</v>
      </c>
      <c r="E239" s="90" t="str">
        <f>IFERROR(VLOOKUP(Table16[[#This Row],[Encounter_id]],'wf folder'!$B:$K,4,0),"No")</f>
        <v>No</v>
      </c>
      <c r="F239" s="90" t="str">
        <f>IFERROR(VLOOKUP(Table16[[#This Row],[Encounter_id]],'wf folder'!$B:$K,5,0),"No")</f>
        <v>No</v>
      </c>
      <c r="G239" s="90" t="str">
        <f>IFERROR(VLOOKUP(Table16[[#This Row],[Encounter_id]],'wf folder'!$B:$K,6,0),"No")</f>
        <v>No</v>
      </c>
      <c r="H239" s="90">
        <f>IFERROR(VLOOKUP(Table16[[#This Row],[Encounter_id]],'wf folder'!$B:$K,7,0),0)</f>
        <v>1</v>
      </c>
      <c r="I239" s="90" t="str">
        <f>IFERROR(VLOOKUP(Table16[[#This Row],[Encounter_id]],'wf folder'!$B:$K,8,0),"No")</f>
        <v>No</v>
      </c>
      <c r="J239" s="90" t="str">
        <f>IFERROR(VLOOKUP(Table16[[#This Row],[Encounter_id]],'wf folder'!$B:$K,9,0),"No")</f>
        <v>No</v>
      </c>
      <c r="K239" s="90" t="str">
        <f>IFERROR(VLOOKUP(Table16[[#This Row],[Encounter_id]],'wf folder'!$B:$K,10,0),"No")</f>
        <v>No</v>
      </c>
    </row>
    <row r="240" spans="1:11">
      <c r="A240" t="str">
        <f t="shared" si="3"/>
        <v>8</v>
      </c>
      <c r="B240" t="s">
        <v>658</v>
      </c>
      <c r="C240" s="90" t="str">
        <f>IFERROR(VLOOKUP(Table16[[#This Row],[Encounter_id]],'wf folder'!$B:$K,2,0),"No")</f>
        <v>No</v>
      </c>
      <c r="D240" s="90" t="str">
        <f>IFERROR(VLOOKUP(Table16[[#This Row],[Encounter_id]],'wf folder'!$B:$K,3,0),"No")</f>
        <v>Yes</v>
      </c>
      <c r="E240" s="90" t="str">
        <f>IFERROR(VLOOKUP(Table16[[#This Row],[Encounter_id]],'wf folder'!$B:$K,4,0),"No")</f>
        <v>No</v>
      </c>
      <c r="F240" s="90" t="str">
        <f>IFERROR(VLOOKUP(Table16[[#This Row],[Encounter_id]],'wf folder'!$B:$K,5,0),"No")</f>
        <v>No</v>
      </c>
      <c r="G240" s="90" t="str">
        <f>IFERROR(VLOOKUP(Table16[[#This Row],[Encounter_id]],'wf folder'!$B:$K,6,0),"No")</f>
        <v>No</v>
      </c>
      <c r="H240" s="90">
        <f>IFERROR(VLOOKUP(Table16[[#This Row],[Encounter_id]],'wf folder'!$B:$K,7,0),0)</f>
        <v>1</v>
      </c>
      <c r="I240" s="90" t="str">
        <f>IFERROR(VLOOKUP(Table16[[#This Row],[Encounter_id]],'wf folder'!$B:$K,8,0),"No")</f>
        <v>No</v>
      </c>
      <c r="J240" s="90" t="str">
        <f>IFERROR(VLOOKUP(Table16[[#This Row],[Encounter_id]],'wf folder'!$B:$K,9,0),"No")</f>
        <v>No</v>
      </c>
      <c r="K240" s="90" t="str">
        <f>IFERROR(VLOOKUP(Table16[[#This Row],[Encounter_id]],'wf folder'!$B:$K,10,0),"No")</f>
        <v>No</v>
      </c>
    </row>
    <row r="241" spans="1:11">
      <c r="A241" t="str">
        <f t="shared" si="3"/>
        <v>8</v>
      </c>
      <c r="B241" t="s">
        <v>659</v>
      </c>
      <c r="C241" s="90" t="str">
        <f>IFERROR(VLOOKUP(Table16[[#This Row],[Encounter_id]],'wf folder'!$B:$K,2,0),"No")</f>
        <v>No</v>
      </c>
      <c r="D241" s="90" t="str">
        <f>IFERROR(VLOOKUP(Table16[[#This Row],[Encounter_id]],'wf folder'!$B:$K,3,0),"No")</f>
        <v>Yes</v>
      </c>
      <c r="E241" s="90" t="str">
        <f>IFERROR(VLOOKUP(Table16[[#This Row],[Encounter_id]],'wf folder'!$B:$K,4,0),"No")</f>
        <v>No</v>
      </c>
      <c r="F241" s="90" t="str">
        <f>IFERROR(VLOOKUP(Table16[[#This Row],[Encounter_id]],'wf folder'!$B:$K,5,0),"No")</f>
        <v>No</v>
      </c>
      <c r="G241" s="90" t="str">
        <f>IFERROR(VLOOKUP(Table16[[#This Row],[Encounter_id]],'wf folder'!$B:$K,6,0),"No")</f>
        <v>No</v>
      </c>
      <c r="H241" s="90">
        <f>IFERROR(VLOOKUP(Table16[[#This Row],[Encounter_id]],'wf folder'!$B:$K,7,0),0)</f>
        <v>1</v>
      </c>
      <c r="I241" s="90" t="str">
        <f>IFERROR(VLOOKUP(Table16[[#This Row],[Encounter_id]],'wf folder'!$B:$K,8,0),"No")</f>
        <v>No</v>
      </c>
      <c r="J241" s="90" t="str">
        <f>IFERROR(VLOOKUP(Table16[[#This Row],[Encounter_id]],'wf folder'!$B:$K,9,0),"No")</f>
        <v>No</v>
      </c>
      <c r="K241" s="90" t="str">
        <f>IFERROR(VLOOKUP(Table16[[#This Row],[Encounter_id]],'wf folder'!$B:$K,10,0),"No")</f>
        <v>No</v>
      </c>
    </row>
    <row r="242" spans="1:11">
      <c r="A242" t="str">
        <f t="shared" si="3"/>
        <v>8</v>
      </c>
      <c r="B242" t="s">
        <v>660</v>
      </c>
      <c r="C242" s="90" t="str">
        <f>IFERROR(VLOOKUP(Table16[[#This Row],[Encounter_id]],'wf folder'!$B:$K,2,0),"No")</f>
        <v>No</v>
      </c>
      <c r="D242" s="90" t="str">
        <f>IFERROR(VLOOKUP(Table16[[#This Row],[Encounter_id]],'wf folder'!$B:$K,3,0),"No")</f>
        <v>No</v>
      </c>
      <c r="E242" s="90" t="str">
        <f>IFERROR(VLOOKUP(Table16[[#This Row],[Encounter_id]],'wf folder'!$B:$K,4,0),"No")</f>
        <v>No</v>
      </c>
      <c r="F242" s="90" t="str">
        <f>IFERROR(VLOOKUP(Table16[[#This Row],[Encounter_id]],'wf folder'!$B:$K,5,0),"No")</f>
        <v>No</v>
      </c>
      <c r="G242" s="90" t="str">
        <f>IFERROR(VLOOKUP(Table16[[#This Row],[Encounter_id]],'wf folder'!$B:$K,6,0),"No")</f>
        <v>No</v>
      </c>
      <c r="H242" s="90">
        <f>IFERROR(VLOOKUP(Table16[[#This Row],[Encounter_id]],'wf folder'!$B:$K,7,0),0)</f>
        <v>0</v>
      </c>
      <c r="I242" s="90" t="str">
        <f>IFERROR(VLOOKUP(Table16[[#This Row],[Encounter_id]],'wf folder'!$B:$K,8,0),"No")</f>
        <v>No</v>
      </c>
      <c r="J242" s="90" t="str">
        <f>IFERROR(VLOOKUP(Table16[[#This Row],[Encounter_id]],'wf folder'!$B:$K,9,0),"No")</f>
        <v>No</v>
      </c>
      <c r="K242" s="90" t="str">
        <f>IFERROR(VLOOKUP(Table16[[#This Row],[Encounter_id]],'wf folder'!$B:$K,10,0),"No")</f>
        <v>No</v>
      </c>
    </row>
    <row r="243" spans="1:11">
      <c r="A243" t="str">
        <f t="shared" si="3"/>
        <v>8</v>
      </c>
      <c r="B243" t="s">
        <v>661</v>
      </c>
      <c r="C243" s="90" t="str">
        <f>IFERROR(VLOOKUP(Table16[[#This Row],[Encounter_id]],'wf folder'!$B:$K,2,0),"No")</f>
        <v>No</v>
      </c>
      <c r="D243" s="90" t="str">
        <f>IFERROR(VLOOKUP(Table16[[#This Row],[Encounter_id]],'wf folder'!$B:$K,3,0),"No")</f>
        <v>Yes</v>
      </c>
      <c r="E243" s="90" t="str">
        <f>IFERROR(VLOOKUP(Table16[[#This Row],[Encounter_id]],'wf folder'!$B:$K,4,0),"No")</f>
        <v>No</v>
      </c>
      <c r="F243" s="90" t="str">
        <f>IFERROR(VLOOKUP(Table16[[#This Row],[Encounter_id]],'wf folder'!$B:$K,5,0),"No")</f>
        <v>No</v>
      </c>
      <c r="G243" s="90" t="str">
        <f>IFERROR(VLOOKUP(Table16[[#This Row],[Encounter_id]],'wf folder'!$B:$K,6,0),"No")</f>
        <v>No</v>
      </c>
      <c r="H243" s="90">
        <f>IFERROR(VLOOKUP(Table16[[#This Row],[Encounter_id]],'wf folder'!$B:$K,7,0),0)</f>
        <v>1</v>
      </c>
      <c r="I243" s="90" t="str">
        <f>IFERROR(VLOOKUP(Table16[[#This Row],[Encounter_id]],'wf folder'!$B:$K,8,0),"No")</f>
        <v>No</v>
      </c>
      <c r="J243" s="90" t="str">
        <f>IFERROR(VLOOKUP(Table16[[#This Row],[Encounter_id]],'wf folder'!$B:$K,9,0),"No")</f>
        <v>No</v>
      </c>
      <c r="K243" s="90" t="str">
        <f>IFERROR(VLOOKUP(Table16[[#This Row],[Encounter_id]],'wf folder'!$B:$K,10,0),"No")</f>
        <v>No</v>
      </c>
    </row>
    <row r="244" spans="1:11">
      <c r="A244" t="str">
        <f t="shared" si="3"/>
        <v>8</v>
      </c>
      <c r="B244" t="s">
        <v>662</v>
      </c>
      <c r="C244" s="90" t="str">
        <f>IFERROR(VLOOKUP(Table16[[#This Row],[Encounter_id]],'wf folder'!$B:$K,2,0),"No")</f>
        <v>No</v>
      </c>
      <c r="D244" s="90" t="str">
        <f>IFERROR(VLOOKUP(Table16[[#This Row],[Encounter_id]],'wf folder'!$B:$K,3,0),"No")</f>
        <v>No</v>
      </c>
      <c r="E244" s="90" t="str">
        <f>IFERROR(VLOOKUP(Table16[[#This Row],[Encounter_id]],'wf folder'!$B:$K,4,0),"No")</f>
        <v>No</v>
      </c>
      <c r="F244" s="90" t="str">
        <f>IFERROR(VLOOKUP(Table16[[#This Row],[Encounter_id]],'wf folder'!$B:$K,5,0),"No")</f>
        <v>No</v>
      </c>
      <c r="G244" s="90" t="str">
        <f>IFERROR(VLOOKUP(Table16[[#This Row],[Encounter_id]],'wf folder'!$B:$K,6,0),"No")</f>
        <v>No</v>
      </c>
      <c r="H244" s="90">
        <f>IFERROR(VLOOKUP(Table16[[#This Row],[Encounter_id]],'wf folder'!$B:$K,7,0),0)</f>
        <v>0</v>
      </c>
      <c r="I244" s="90" t="str">
        <f>IFERROR(VLOOKUP(Table16[[#This Row],[Encounter_id]],'wf folder'!$B:$K,8,0),"No")</f>
        <v>No</v>
      </c>
      <c r="J244" s="90" t="str">
        <f>IFERROR(VLOOKUP(Table16[[#This Row],[Encounter_id]],'wf folder'!$B:$K,9,0),"No")</f>
        <v>No</v>
      </c>
      <c r="K244" s="90" t="str">
        <f>IFERROR(VLOOKUP(Table16[[#This Row],[Encounter_id]],'wf folder'!$B:$K,10,0),"No")</f>
        <v>No</v>
      </c>
    </row>
    <row r="245" spans="1:11">
      <c r="A245" t="str">
        <f t="shared" si="3"/>
        <v>8</v>
      </c>
      <c r="B245" s="93" t="s">
        <v>663</v>
      </c>
      <c r="C245" s="90" t="str">
        <f>IFERROR(VLOOKUP(Table16[[#This Row],[Encounter_id]],'wf folder'!$B:$K,2,0),"No")</f>
        <v>No</v>
      </c>
      <c r="D245" s="90" t="str">
        <f>IFERROR(VLOOKUP(Table16[[#This Row],[Encounter_id]],'wf folder'!$B:$K,3,0),"No")</f>
        <v>No</v>
      </c>
      <c r="E245" s="90" t="str">
        <f>IFERROR(VLOOKUP(Table16[[#This Row],[Encounter_id]],'wf folder'!$B:$K,4,0),"No")</f>
        <v>No</v>
      </c>
      <c r="F245" s="90" t="str">
        <f>IFERROR(VLOOKUP(Table16[[#This Row],[Encounter_id]],'wf folder'!$B:$K,5,0),"No")</f>
        <v>No</v>
      </c>
      <c r="G245" s="90" t="str">
        <f>IFERROR(VLOOKUP(Table16[[#This Row],[Encounter_id]],'wf folder'!$B:$K,6,0),"No")</f>
        <v>No</v>
      </c>
      <c r="H245" s="90">
        <f>IFERROR(VLOOKUP(Table16[[#This Row],[Encounter_id]],'wf folder'!$B:$K,7,0),0)</f>
        <v>0</v>
      </c>
      <c r="I245" s="90" t="str">
        <f>IFERROR(VLOOKUP(Table16[[#This Row],[Encounter_id]],'wf folder'!$B:$K,8,0),"No")</f>
        <v>No</v>
      </c>
      <c r="J245" s="90" t="str">
        <f>IFERROR(VLOOKUP(Table16[[#This Row],[Encounter_id]],'wf folder'!$B:$K,9,0),"No")</f>
        <v>No</v>
      </c>
      <c r="K245" s="90" t="str">
        <f>IFERROR(VLOOKUP(Table16[[#This Row],[Encounter_id]],'wf folder'!$B:$K,10,0),"No")</f>
        <v>No</v>
      </c>
    </row>
    <row r="246" spans="1:11">
      <c r="A246" t="str">
        <f t="shared" si="3"/>
        <v>8</v>
      </c>
      <c r="B246" t="s">
        <v>664</v>
      </c>
      <c r="C246" s="90" t="str">
        <f>IFERROR(VLOOKUP(Table16[[#This Row],[Encounter_id]],'wf folder'!$B:$K,2,0),"No")</f>
        <v>No</v>
      </c>
      <c r="D246" s="90" t="str">
        <f>IFERROR(VLOOKUP(Table16[[#This Row],[Encounter_id]],'wf folder'!$B:$K,3,0),"No")</f>
        <v>No</v>
      </c>
      <c r="E246" s="90" t="str">
        <f>IFERROR(VLOOKUP(Table16[[#This Row],[Encounter_id]],'wf folder'!$B:$K,4,0),"No")</f>
        <v>No</v>
      </c>
      <c r="F246" s="90" t="str">
        <f>IFERROR(VLOOKUP(Table16[[#This Row],[Encounter_id]],'wf folder'!$B:$K,5,0),"No")</f>
        <v>No</v>
      </c>
      <c r="G246" s="90" t="str">
        <f>IFERROR(VLOOKUP(Table16[[#This Row],[Encounter_id]],'wf folder'!$B:$K,6,0),"No")</f>
        <v>No</v>
      </c>
      <c r="H246" s="90">
        <f>IFERROR(VLOOKUP(Table16[[#This Row],[Encounter_id]],'wf folder'!$B:$K,7,0),0)</f>
        <v>0</v>
      </c>
      <c r="I246" s="90" t="str">
        <f>IFERROR(VLOOKUP(Table16[[#This Row],[Encounter_id]],'wf folder'!$B:$K,8,0),"No")</f>
        <v>No</v>
      </c>
      <c r="J246" s="90" t="str">
        <f>IFERROR(VLOOKUP(Table16[[#This Row],[Encounter_id]],'wf folder'!$B:$K,9,0),"No")</f>
        <v>No</v>
      </c>
      <c r="K246" s="90" t="str">
        <f>IFERROR(VLOOKUP(Table16[[#This Row],[Encounter_id]],'wf folder'!$B:$K,10,0),"No")</f>
        <v>No</v>
      </c>
    </row>
    <row r="247" spans="1:11">
      <c r="A247" t="str">
        <f t="shared" si="3"/>
        <v>8</v>
      </c>
      <c r="B247" t="s">
        <v>665</v>
      </c>
      <c r="C247" s="90" t="str">
        <f>IFERROR(VLOOKUP(Table16[[#This Row],[Encounter_id]],'wf folder'!$B:$K,2,0),"No")</f>
        <v>No</v>
      </c>
      <c r="D247" s="90" t="str">
        <f>IFERROR(VLOOKUP(Table16[[#This Row],[Encounter_id]],'wf folder'!$B:$K,3,0),"No")</f>
        <v>No</v>
      </c>
      <c r="E247" s="90" t="str">
        <f>IFERROR(VLOOKUP(Table16[[#This Row],[Encounter_id]],'wf folder'!$B:$K,4,0),"No")</f>
        <v>No</v>
      </c>
      <c r="F247" s="90" t="str">
        <f>IFERROR(VLOOKUP(Table16[[#This Row],[Encounter_id]],'wf folder'!$B:$K,5,0),"No")</f>
        <v>No</v>
      </c>
      <c r="G247" s="90" t="str">
        <f>IFERROR(VLOOKUP(Table16[[#This Row],[Encounter_id]],'wf folder'!$B:$K,6,0),"No")</f>
        <v>No</v>
      </c>
      <c r="H247" s="90">
        <f>IFERROR(VLOOKUP(Table16[[#This Row],[Encounter_id]],'wf folder'!$B:$K,7,0),0)</f>
        <v>0</v>
      </c>
      <c r="I247" s="90" t="str">
        <f>IFERROR(VLOOKUP(Table16[[#This Row],[Encounter_id]],'wf folder'!$B:$K,8,0),"No")</f>
        <v>No</v>
      </c>
      <c r="J247" s="90" t="str">
        <f>IFERROR(VLOOKUP(Table16[[#This Row],[Encounter_id]],'wf folder'!$B:$K,9,0),"No")</f>
        <v>No</v>
      </c>
      <c r="K247" s="90" t="str">
        <f>IFERROR(VLOOKUP(Table16[[#This Row],[Encounter_id]],'wf folder'!$B:$K,10,0),"No")</f>
        <v>No</v>
      </c>
    </row>
    <row r="248" spans="1:11">
      <c r="A248" t="str">
        <f t="shared" si="3"/>
        <v>8</v>
      </c>
      <c r="B248" t="s">
        <v>666</v>
      </c>
      <c r="C248" s="90" t="str">
        <f>IFERROR(VLOOKUP(Table16[[#This Row],[Encounter_id]],'wf folder'!$B:$K,2,0),"No")</f>
        <v>No</v>
      </c>
      <c r="D248" s="90" t="str">
        <f>IFERROR(VLOOKUP(Table16[[#This Row],[Encounter_id]],'wf folder'!$B:$K,3,0),"No")</f>
        <v>No</v>
      </c>
      <c r="E248" s="90" t="str">
        <f>IFERROR(VLOOKUP(Table16[[#This Row],[Encounter_id]],'wf folder'!$B:$K,4,0),"No")</f>
        <v>No</v>
      </c>
      <c r="F248" s="90" t="str">
        <f>IFERROR(VLOOKUP(Table16[[#This Row],[Encounter_id]],'wf folder'!$B:$K,5,0),"No")</f>
        <v>No</v>
      </c>
      <c r="G248" s="90" t="str">
        <f>IFERROR(VLOOKUP(Table16[[#This Row],[Encounter_id]],'wf folder'!$B:$K,6,0),"No")</f>
        <v>No</v>
      </c>
      <c r="H248" s="90">
        <f>IFERROR(VLOOKUP(Table16[[#This Row],[Encounter_id]],'wf folder'!$B:$K,7,0),0)</f>
        <v>0</v>
      </c>
      <c r="I248" s="90" t="str">
        <f>IFERROR(VLOOKUP(Table16[[#This Row],[Encounter_id]],'wf folder'!$B:$K,8,0),"No")</f>
        <v>No</v>
      </c>
      <c r="J248" s="90" t="str">
        <f>IFERROR(VLOOKUP(Table16[[#This Row],[Encounter_id]],'wf folder'!$B:$K,9,0),"No")</f>
        <v>No</v>
      </c>
      <c r="K248" s="90" t="str">
        <f>IFERROR(VLOOKUP(Table16[[#This Row],[Encounter_id]],'wf folder'!$B:$K,10,0),"No")</f>
        <v>No</v>
      </c>
    </row>
    <row r="249" spans="1:11">
      <c r="A249" t="str">
        <f t="shared" si="3"/>
        <v>8</v>
      </c>
      <c r="B249" t="s">
        <v>667</v>
      </c>
      <c r="C249" s="90" t="str">
        <f>IFERROR(VLOOKUP(Table16[[#This Row],[Encounter_id]],'wf folder'!$B:$K,2,0),"No")</f>
        <v>No</v>
      </c>
      <c r="D249" s="90" t="str">
        <f>IFERROR(VLOOKUP(Table16[[#This Row],[Encounter_id]],'wf folder'!$B:$K,3,0),"No")</f>
        <v>No</v>
      </c>
      <c r="E249" s="90" t="str">
        <f>IFERROR(VLOOKUP(Table16[[#This Row],[Encounter_id]],'wf folder'!$B:$K,4,0),"No")</f>
        <v>No</v>
      </c>
      <c r="F249" s="90" t="str">
        <f>IFERROR(VLOOKUP(Table16[[#This Row],[Encounter_id]],'wf folder'!$B:$K,5,0),"No")</f>
        <v>No</v>
      </c>
      <c r="G249" s="90" t="str">
        <f>IFERROR(VLOOKUP(Table16[[#This Row],[Encounter_id]],'wf folder'!$B:$K,6,0),"No")</f>
        <v>No</v>
      </c>
      <c r="H249" s="90">
        <f>IFERROR(VLOOKUP(Table16[[#This Row],[Encounter_id]],'wf folder'!$B:$K,7,0),0)</f>
        <v>0</v>
      </c>
      <c r="I249" s="90" t="str">
        <f>IFERROR(VLOOKUP(Table16[[#This Row],[Encounter_id]],'wf folder'!$B:$K,8,0),"No")</f>
        <v>No</v>
      </c>
      <c r="J249" s="90" t="str">
        <f>IFERROR(VLOOKUP(Table16[[#This Row],[Encounter_id]],'wf folder'!$B:$K,9,0),"No")</f>
        <v>No</v>
      </c>
      <c r="K249" s="90" t="str">
        <f>IFERROR(VLOOKUP(Table16[[#This Row],[Encounter_id]],'wf folder'!$B:$K,10,0),"No")</f>
        <v>No</v>
      </c>
    </row>
    <row r="250" spans="1:11">
      <c r="A250" t="str">
        <f t="shared" si="3"/>
        <v>8</v>
      </c>
      <c r="B250" t="s">
        <v>668</v>
      </c>
      <c r="C250" s="90" t="str">
        <f>IFERROR(VLOOKUP(Table16[[#This Row],[Encounter_id]],'wf folder'!$B:$K,2,0),"No")</f>
        <v>No</v>
      </c>
      <c r="D250" s="90" t="str">
        <f>IFERROR(VLOOKUP(Table16[[#This Row],[Encounter_id]],'wf folder'!$B:$K,3,0),"No")</f>
        <v>No</v>
      </c>
      <c r="E250" s="90" t="str">
        <f>IFERROR(VLOOKUP(Table16[[#This Row],[Encounter_id]],'wf folder'!$B:$K,4,0),"No")</f>
        <v>No</v>
      </c>
      <c r="F250" s="90" t="str">
        <f>IFERROR(VLOOKUP(Table16[[#This Row],[Encounter_id]],'wf folder'!$B:$K,5,0),"No")</f>
        <v>No</v>
      </c>
      <c r="G250" s="90" t="str">
        <f>IFERROR(VLOOKUP(Table16[[#This Row],[Encounter_id]],'wf folder'!$B:$K,6,0),"No")</f>
        <v>No</v>
      </c>
      <c r="H250" s="90">
        <f>IFERROR(VLOOKUP(Table16[[#This Row],[Encounter_id]],'wf folder'!$B:$K,7,0),0)</f>
        <v>0</v>
      </c>
      <c r="I250" s="90" t="str">
        <f>IFERROR(VLOOKUP(Table16[[#This Row],[Encounter_id]],'wf folder'!$B:$K,8,0),"No")</f>
        <v>No</v>
      </c>
      <c r="J250" s="90" t="str">
        <f>IFERROR(VLOOKUP(Table16[[#This Row],[Encounter_id]],'wf folder'!$B:$K,9,0),"No")</f>
        <v>No</v>
      </c>
      <c r="K250" s="90" t="str">
        <f>IFERROR(VLOOKUP(Table16[[#This Row],[Encounter_id]],'wf folder'!$B:$K,10,0),"No")</f>
        <v>No</v>
      </c>
    </row>
    <row r="251" spans="1:11">
      <c r="A251" t="str">
        <f t="shared" si="3"/>
        <v>8</v>
      </c>
      <c r="B251" t="s">
        <v>669</v>
      </c>
      <c r="C251" s="90" t="str">
        <f>IFERROR(VLOOKUP(Table16[[#This Row],[Encounter_id]],'wf folder'!$B:$K,2,0),"No")</f>
        <v>Yes</v>
      </c>
      <c r="D251" s="90" t="str">
        <f>IFERROR(VLOOKUP(Table16[[#This Row],[Encounter_id]],'wf folder'!$B:$K,3,0),"No")</f>
        <v>No</v>
      </c>
      <c r="E251" s="90" t="str">
        <f>IFERROR(VLOOKUP(Table16[[#This Row],[Encounter_id]],'wf folder'!$B:$K,4,0),"No")</f>
        <v>No</v>
      </c>
      <c r="F251" s="90" t="str">
        <f>IFERROR(VLOOKUP(Table16[[#This Row],[Encounter_id]],'wf folder'!$B:$K,5,0),"No")</f>
        <v>Yes</v>
      </c>
      <c r="G251" s="90" t="str">
        <f>IFERROR(VLOOKUP(Table16[[#This Row],[Encounter_id]],'wf folder'!$B:$K,6,0),"No")</f>
        <v>No</v>
      </c>
      <c r="H251" s="90">
        <f>IFERROR(VLOOKUP(Table16[[#This Row],[Encounter_id]],'wf folder'!$B:$K,7,0),0)</f>
        <v>2</v>
      </c>
      <c r="I251" s="90" t="str">
        <f>IFERROR(VLOOKUP(Table16[[#This Row],[Encounter_id]],'wf folder'!$B:$K,8,0),"No")</f>
        <v>No</v>
      </c>
      <c r="J251" s="90" t="str">
        <f>IFERROR(VLOOKUP(Table16[[#This Row],[Encounter_id]],'wf folder'!$B:$K,9,0),"No")</f>
        <v>No</v>
      </c>
      <c r="K251" s="90" t="str">
        <f>IFERROR(VLOOKUP(Table16[[#This Row],[Encounter_id]],'wf folder'!$B:$K,10,0),"No")</f>
        <v>No</v>
      </c>
    </row>
    <row r="252" spans="1:11">
      <c r="A252" t="str">
        <f t="shared" si="3"/>
        <v>8</v>
      </c>
      <c r="B252" t="s">
        <v>670</v>
      </c>
      <c r="C252" s="90" t="str">
        <f>IFERROR(VLOOKUP(Table16[[#This Row],[Encounter_id]],'wf folder'!$B:$K,2,0),"No")</f>
        <v>No</v>
      </c>
      <c r="D252" s="90" t="str">
        <f>IFERROR(VLOOKUP(Table16[[#This Row],[Encounter_id]],'wf folder'!$B:$K,3,0),"No")</f>
        <v>No</v>
      </c>
      <c r="E252" s="90" t="str">
        <f>IFERROR(VLOOKUP(Table16[[#This Row],[Encounter_id]],'wf folder'!$B:$K,4,0),"No")</f>
        <v>No</v>
      </c>
      <c r="F252" s="90" t="str">
        <f>IFERROR(VLOOKUP(Table16[[#This Row],[Encounter_id]],'wf folder'!$B:$K,5,0),"No")</f>
        <v>No</v>
      </c>
      <c r="G252" s="90" t="str">
        <f>IFERROR(VLOOKUP(Table16[[#This Row],[Encounter_id]],'wf folder'!$B:$K,6,0),"No")</f>
        <v>No</v>
      </c>
      <c r="H252" s="90">
        <f>IFERROR(VLOOKUP(Table16[[#This Row],[Encounter_id]],'wf folder'!$B:$K,7,0),0)</f>
        <v>0</v>
      </c>
      <c r="I252" s="90" t="str">
        <f>IFERROR(VLOOKUP(Table16[[#This Row],[Encounter_id]],'wf folder'!$B:$K,8,0),"No")</f>
        <v>No</v>
      </c>
      <c r="J252" s="90" t="str">
        <f>IFERROR(VLOOKUP(Table16[[#This Row],[Encounter_id]],'wf folder'!$B:$K,9,0),"No")</f>
        <v>No</v>
      </c>
      <c r="K252" s="90" t="str">
        <f>IFERROR(VLOOKUP(Table16[[#This Row],[Encounter_id]],'wf folder'!$B:$K,10,0),"No")</f>
        <v>No</v>
      </c>
    </row>
    <row r="253" spans="1:11">
      <c r="A253" t="str">
        <f t="shared" si="3"/>
        <v>8</v>
      </c>
      <c r="B253" t="s">
        <v>671</v>
      </c>
      <c r="C253" s="90" t="str">
        <f>IFERROR(VLOOKUP(Table16[[#This Row],[Encounter_id]],'wf folder'!$B:$K,2,0),"No")</f>
        <v>No</v>
      </c>
      <c r="D253" s="90" t="str">
        <f>IFERROR(VLOOKUP(Table16[[#This Row],[Encounter_id]],'wf folder'!$B:$K,3,0),"No")</f>
        <v>No</v>
      </c>
      <c r="E253" s="90" t="str">
        <f>IFERROR(VLOOKUP(Table16[[#This Row],[Encounter_id]],'wf folder'!$B:$K,4,0),"No")</f>
        <v>No</v>
      </c>
      <c r="F253" s="90" t="str">
        <f>IFERROR(VLOOKUP(Table16[[#This Row],[Encounter_id]],'wf folder'!$B:$K,5,0),"No")</f>
        <v>No</v>
      </c>
      <c r="G253" s="90" t="str">
        <f>IFERROR(VLOOKUP(Table16[[#This Row],[Encounter_id]],'wf folder'!$B:$K,6,0),"No")</f>
        <v>No</v>
      </c>
      <c r="H253" s="90">
        <f>IFERROR(VLOOKUP(Table16[[#This Row],[Encounter_id]],'wf folder'!$B:$K,7,0),0)</f>
        <v>0</v>
      </c>
      <c r="I253" s="90" t="str">
        <f>IFERROR(VLOOKUP(Table16[[#This Row],[Encounter_id]],'wf folder'!$B:$K,8,0),"No")</f>
        <v>No</v>
      </c>
      <c r="J253" s="90" t="str">
        <f>IFERROR(VLOOKUP(Table16[[#This Row],[Encounter_id]],'wf folder'!$B:$K,9,0),"No")</f>
        <v>No</v>
      </c>
      <c r="K253" s="90" t="str">
        <f>IFERROR(VLOOKUP(Table16[[#This Row],[Encounter_id]],'wf folder'!$B:$K,10,0),"No")</f>
        <v>No</v>
      </c>
    </row>
    <row r="254" spans="1:11">
      <c r="A254" t="str">
        <f t="shared" si="3"/>
        <v>8</v>
      </c>
      <c r="B254" t="s">
        <v>672</v>
      </c>
      <c r="C254" s="90" t="str">
        <f>IFERROR(VLOOKUP(Table16[[#This Row],[Encounter_id]],'wf folder'!$B:$K,2,0),"No")</f>
        <v>No</v>
      </c>
      <c r="D254" s="90" t="str">
        <f>IFERROR(VLOOKUP(Table16[[#This Row],[Encounter_id]],'wf folder'!$B:$K,3,0),"No")</f>
        <v>No</v>
      </c>
      <c r="E254" s="90" t="str">
        <f>IFERROR(VLOOKUP(Table16[[#This Row],[Encounter_id]],'wf folder'!$B:$K,4,0),"No")</f>
        <v>No</v>
      </c>
      <c r="F254" s="90" t="str">
        <f>IFERROR(VLOOKUP(Table16[[#This Row],[Encounter_id]],'wf folder'!$B:$K,5,0),"No")</f>
        <v>No</v>
      </c>
      <c r="G254" s="90" t="str">
        <f>IFERROR(VLOOKUP(Table16[[#This Row],[Encounter_id]],'wf folder'!$B:$K,6,0),"No")</f>
        <v>No</v>
      </c>
      <c r="H254" s="90">
        <f>IFERROR(VLOOKUP(Table16[[#This Row],[Encounter_id]],'wf folder'!$B:$K,7,0),0)</f>
        <v>0</v>
      </c>
      <c r="I254" s="90" t="str">
        <f>IFERROR(VLOOKUP(Table16[[#This Row],[Encounter_id]],'wf folder'!$B:$K,8,0),"No")</f>
        <v>No</v>
      </c>
      <c r="J254" s="90" t="str">
        <f>IFERROR(VLOOKUP(Table16[[#This Row],[Encounter_id]],'wf folder'!$B:$K,9,0),"No")</f>
        <v>No</v>
      </c>
      <c r="K254" s="90" t="str">
        <f>IFERROR(VLOOKUP(Table16[[#This Row],[Encounter_id]],'wf folder'!$B:$K,10,0),"No")</f>
        <v>No</v>
      </c>
    </row>
    <row r="255" spans="1:11">
      <c r="A255" t="str">
        <f t="shared" si="3"/>
        <v>8</v>
      </c>
      <c r="B255" t="s">
        <v>673</v>
      </c>
      <c r="C255" s="90" t="str">
        <f>IFERROR(VLOOKUP(Table16[[#This Row],[Encounter_id]],'wf folder'!$B:$K,2,0),"No")</f>
        <v>No</v>
      </c>
      <c r="D255" s="90" t="str">
        <f>IFERROR(VLOOKUP(Table16[[#This Row],[Encounter_id]],'wf folder'!$B:$K,3,0),"No")</f>
        <v>No</v>
      </c>
      <c r="E255" s="90" t="str">
        <f>IFERROR(VLOOKUP(Table16[[#This Row],[Encounter_id]],'wf folder'!$B:$K,4,0),"No")</f>
        <v>No</v>
      </c>
      <c r="F255" s="90" t="str">
        <f>IFERROR(VLOOKUP(Table16[[#This Row],[Encounter_id]],'wf folder'!$B:$K,5,0),"No")</f>
        <v>No</v>
      </c>
      <c r="G255" s="90" t="str">
        <f>IFERROR(VLOOKUP(Table16[[#This Row],[Encounter_id]],'wf folder'!$B:$K,6,0),"No")</f>
        <v>No</v>
      </c>
      <c r="H255" s="90">
        <f>IFERROR(VLOOKUP(Table16[[#This Row],[Encounter_id]],'wf folder'!$B:$K,7,0),0)</f>
        <v>0</v>
      </c>
      <c r="I255" s="90" t="str">
        <f>IFERROR(VLOOKUP(Table16[[#This Row],[Encounter_id]],'wf folder'!$B:$K,8,0),"No")</f>
        <v>No</v>
      </c>
      <c r="J255" s="90" t="str">
        <f>IFERROR(VLOOKUP(Table16[[#This Row],[Encounter_id]],'wf folder'!$B:$K,9,0),"No")</f>
        <v>No</v>
      </c>
      <c r="K255" s="90" t="str">
        <f>IFERROR(VLOOKUP(Table16[[#This Row],[Encounter_id]],'wf folder'!$B:$K,10,0),"No")</f>
        <v>No</v>
      </c>
    </row>
    <row r="256" spans="1:11">
      <c r="A256" t="str">
        <f t="shared" si="3"/>
        <v>8</v>
      </c>
      <c r="B256" t="s">
        <v>674</v>
      </c>
      <c r="C256" s="90" t="str">
        <f>IFERROR(VLOOKUP(Table16[[#This Row],[Encounter_id]],'wf folder'!$B:$K,2,0),"No")</f>
        <v>No</v>
      </c>
      <c r="D256" s="90" t="str">
        <f>IFERROR(VLOOKUP(Table16[[#This Row],[Encounter_id]],'wf folder'!$B:$K,3,0),"No")</f>
        <v>No</v>
      </c>
      <c r="E256" s="90" t="str">
        <f>IFERROR(VLOOKUP(Table16[[#This Row],[Encounter_id]],'wf folder'!$B:$K,4,0),"No")</f>
        <v>Yes</v>
      </c>
      <c r="F256" s="90" t="str">
        <f>IFERROR(VLOOKUP(Table16[[#This Row],[Encounter_id]],'wf folder'!$B:$K,5,0),"No")</f>
        <v>No</v>
      </c>
      <c r="G256" s="90" t="str">
        <f>IFERROR(VLOOKUP(Table16[[#This Row],[Encounter_id]],'wf folder'!$B:$K,6,0),"No")</f>
        <v>No</v>
      </c>
      <c r="H256" s="90">
        <f>IFERROR(VLOOKUP(Table16[[#This Row],[Encounter_id]],'wf folder'!$B:$K,7,0),0)</f>
        <v>1</v>
      </c>
      <c r="I256" s="90" t="str">
        <f>IFERROR(VLOOKUP(Table16[[#This Row],[Encounter_id]],'wf folder'!$B:$K,8,0),"No")</f>
        <v>No</v>
      </c>
      <c r="J256" s="90" t="str">
        <f>IFERROR(VLOOKUP(Table16[[#This Row],[Encounter_id]],'wf folder'!$B:$K,9,0),"No")</f>
        <v>No</v>
      </c>
      <c r="K256" s="90" t="str">
        <f>IFERROR(VLOOKUP(Table16[[#This Row],[Encounter_id]],'wf folder'!$B:$K,10,0),"No")</f>
        <v>No</v>
      </c>
    </row>
    <row r="257" spans="1:11">
      <c r="A257" t="str">
        <f t="shared" si="3"/>
        <v>8</v>
      </c>
      <c r="B257" t="s">
        <v>675</v>
      </c>
      <c r="C257" s="90" t="str">
        <f>IFERROR(VLOOKUP(Table16[[#This Row],[Encounter_id]],'wf folder'!$B:$K,2,0),"No")</f>
        <v>No</v>
      </c>
      <c r="D257" s="90" t="str">
        <f>IFERROR(VLOOKUP(Table16[[#This Row],[Encounter_id]],'wf folder'!$B:$K,3,0),"No")</f>
        <v>No</v>
      </c>
      <c r="E257" s="90" t="str">
        <f>IFERROR(VLOOKUP(Table16[[#This Row],[Encounter_id]],'wf folder'!$B:$K,4,0),"No")</f>
        <v>No</v>
      </c>
      <c r="F257" s="90" t="str">
        <f>IFERROR(VLOOKUP(Table16[[#This Row],[Encounter_id]],'wf folder'!$B:$K,5,0),"No")</f>
        <v>No</v>
      </c>
      <c r="G257" s="90" t="str">
        <f>IFERROR(VLOOKUP(Table16[[#This Row],[Encounter_id]],'wf folder'!$B:$K,6,0),"No")</f>
        <v>No</v>
      </c>
      <c r="H257" s="90">
        <f>IFERROR(VLOOKUP(Table16[[#This Row],[Encounter_id]],'wf folder'!$B:$K,7,0),0)</f>
        <v>0</v>
      </c>
      <c r="I257" s="90" t="str">
        <f>IFERROR(VLOOKUP(Table16[[#This Row],[Encounter_id]],'wf folder'!$B:$K,8,0),"No")</f>
        <v>No</v>
      </c>
      <c r="J257" s="90" t="str">
        <f>IFERROR(VLOOKUP(Table16[[#This Row],[Encounter_id]],'wf folder'!$B:$K,9,0),"No")</f>
        <v>No</v>
      </c>
      <c r="K257" s="90" t="str">
        <f>IFERROR(VLOOKUP(Table16[[#This Row],[Encounter_id]],'wf folder'!$B:$K,10,0),"No")</f>
        <v>No</v>
      </c>
    </row>
    <row r="258" spans="1:11">
      <c r="A258" t="str">
        <f t="shared" si="3"/>
        <v>8</v>
      </c>
      <c r="B258" t="s">
        <v>676</v>
      </c>
      <c r="C258" s="90" t="str">
        <f>IFERROR(VLOOKUP(Table16[[#This Row],[Encounter_id]],'wf folder'!$B:$K,2,0),"No")</f>
        <v>No</v>
      </c>
      <c r="D258" s="90" t="str">
        <f>IFERROR(VLOOKUP(Table16[[#This Row],[Encounter_id]],'wf folder'!$B:$K,3,0),"No")</f>
        <v>Yes</v>
      </c>
      <c r="E258" s="90" t="str">
        <f>IFERROR(VLOOKUP(Table16[[#This Row],[Encounter_id]],'wf folder'!$B:$K,4,0),"No")</f>
        <v>No</v>
      </c>
      <c r="F258" s="90" t="str">
        <f>IFERROR(VLOOKUP(Table16[[#This Row],[Encounter_id]],'wf folder'!$B:$K,5,0),"No")</f>
        <v>No</v>
      </c>
      <c r="G258" s="90" t="str">
        <f>IFERROR(VLOOKUP(Table16[[#This Row],[Encounter_id]],'wf folder'!$B:$K,6,0),"No")</f>
        <v>No</v>
      </c>
      <c r="H258" s="90">
        <f>IFERROR(VLOOKUP(Table16[[#This Row],[Encounter_id]],'wf folder'!$B:$K,7,0),0)</f>
        <v>1</v>
      </c>
      <c r="I258" s="90" t="str">
        <f>IFERROR(VLOOKUP(Table16[[#This Row],[Encounter_id]],'wf folder'!$B:$K,8,0),"No")</f>
        <v>No</v>
      </c>
      <c r="J258" s="90" t="str">
        <f>IFERROR(VLOOKUP(Table16[[#This Row],[Encounter_id]],'wf folder'!$B:$K,9,0),"No")</f>
        <v>No</v>
      </c>
      <c r="K258" s="90" t="str">
        <f>IFERROR(VLOOKUP(Table16[[#This Row],[Encounter_id]],'wf folder'!$B:$K,10,0),"No")</f>
        <v>No</v>
      </c>
    </row>
    <row r="259" spans="1:11">
      <c r="A259" t="str">
        <f t="shared" ref="A259:A322" si="4">LEFT(B259,1)</f>
        <v>8</v>
      </c>
      <c r="B259" t="s">
        <v>677</v>
      </c>
      <c r="C259" s="90" t="str">
        <f>IFERROR(VLOOKUP(Table16[[#This Row],[Encounter_id]],'wf folder'!$B:$K,2,0),"No")</f>
        <v>No</v>
      </c>
      <c r="D259" s="90" t="str">
        <f>IFERROR(VLOOKUP(Table16[[#This Row],[Encounter_id]],'wf folder'!$B:$K,3,0),"No")</f>
        <v>No</v>
      </c>
      <c r="E259" s="90" t="str">
        <f>IFERROR(VLOOKUP(Table16[[#This Row],[Encounter_id]],'wf folder'!$B:$K,4,0),"No")</f>
        <v>No</v>
      </c>
      <c r="F259" s="90" t="str">
        <f>IFERROR(VLOOKUP(Table16[[#This Row],[Encounter_id]],'wf folder'!$B:$K,5,0),"No")</f>
        <v>No</v>
      </c>
      <c r="G259" s="90" t="str">
        <f>IFERROR(VLOOKUP(Table16[[#This Row],[Encounter_id]],'wf folder'!$B:$K,6,0),"No")</f>
        <v>No</v>
      </c>
      <c r="H259" s="90">
        <f>IFERROR(VLOOKUP(Table16[[#This Row],[Encounter_id]],'wf folder'!$B:$K,7,0),0)</f>
        <v>0</v>
      </c>
      <c r="I259" s="90" t="str">
        <f>IFERROR(VLOOKUP(Table16[[#This Row],[Encounter_id]],'wf folder'!$B:$K,8,0),"No")</f>
        <v>No</v>
      </c>
      <c r="J259" s="90" t="str">
        <f>IFERROR(VLOOKUP(Table16[[#This Row],[Encounter_id]],'wf folder'!$B:$K,9,0),"No")</f>
        <v>No</v>
      </c>
      <c r="K259" s="90" t="str">
        <f>IFERROR(VLOOKUP(Table16[[#This Row],[Encounter_id]],'wf folder'!$B:$K,10,0),"No")</f>
        <v>No</v>
      </c>
    </row>
    <row r="260" spans="1:11">
      <c r="A260" t="str">
        <f t="shared" si="4"/>
        <v>8</v>
      </c>
      <c r="B260" t="s">
        <v>678</v>
      </c>
      <c r="C260" s="90" t="str">
        <f>IFERROR(VLOOKUP(Table16[[#This Row],[Encounter_id]],'wf folder'!$B:$K,2,0),"No")</f>
        <v>No</v>
      </c>
      <c r="D260" s="90" t="str">
        <f>IFERROR(VLOOKUP(Table16[[#This Row],[Encounter_id]],'wf folder'!$B:$K,3,0),"No")</f>
        <v>No</v>
      </c>
      <c r="E260" s="90" t="str">
        <f>IFERROR(VLOOKUP(Table16[[#This Row],[Encounter_id]],'wf folder'!$B:$K,4,0),"No")</f>
        <v>No</v>
      </c>
      <c r="F260" s="90" t="str">
        <f>IFERROR(VLOOKUP(Table16[[#This Row],[Encounter_id]],'wf folder'!$B:$K,5,0),"No")</f>
        <v>No</v>
      </c>
      <c r="G260" s="90" t="str">
        <f>IFERROR(VLOOKUP(Table16[[#This Row],[Encounter_id]],'wf folder'!$B:$K,6,0),"No")</f>
        <v>No</v>
      </c>
      <c r="H260" s="90">
        <f>IFERROR(VLOOKUP(Table16[[#This Row],[Encounter_id]],'wf folder'!$B:$K,7,0),0)</f>
        <v>0</v>
      </c>
      <c r="I260" s="90" t="str">
        <f>IFERROR(VLOOKUP(Table16[[#This Row],[Encounter_id]],'wf folder'!$B:$K,8,0),"No")</f>
        <v>No</v>
      </c>
      <c r="J260" s="90" t="str">
        <f>IFERROR(VLOOKUP(Table16[[#This Row],[Encounter_id]],'wf folder'!$B:$K,9,0),"No")</f>
        <v>No</v>
      </c>
      <c r="K260" s="90" t="str">
        <f>IFERROR(VLOOKUP(Table16[[#This Row],[Encounter_id]],'wf folder'!$B:$K,10,0),"No")</f>
        <v>No</v>
      </c>
    </row>
    <row r="261" spans="1:11">
      <c r="A261" t="str">
        <f t="shared" si="4"/>
        <v>8</v>
      </c>
      <c r="B261" t="s">
        <v>679</v>
      </c>
      <c r="C261" s="90" t="str">
        <f>IFERROR(VLOOKUP(Table16[[#This Row],[Encounter_id]],'wf folder'!$B:$K,2,0),"No")</f>
        <v>No</v>
      </c>
      <c r="D261" s="90" t="str">
        <f>IFERROR(VLOOKUP(Table16[[#This Row],[Encounter_id]],'wf folder'!$B:$K,3,0),"No")</f>
        <v>No</v>
      </c>
      <c r="E261" s="90" t="str">
        <f>IFERROR(VLOOKUP(Table16[[#This Row],[Encounter_id]],'wf folder'!$B:$K,4,0),"No")</f>
        <v>No</v>
      </c>
      <c r="F261" s="90" t="str">
        <f>IFERROR(VLOOKUP(Table16[[#This Row],[Encounter_id]],'wf folder'!$B:$K,5,0),"No")</f>
        <v>No</v>
      </c>
      <c r="G261" s="90" t="str">
        <f>IFERROR(VLOOKUP(Table16[[#This Row],[Encounter_id]],'wf folder'!$B:$K,6,0),"No")</f>
        <v>No</v>
      </c>
      <c r="H261" s="90">
        <f>IFERROR(VLOOKUP(Table16[[#This Row],[Encounter_id]],'wf folder'!$B:$K,7,0),0)</f>
        <v>0</v>
      </c>
      <c r="I261" s="90" t="str">
        <f>IFERROR(VLOOKUP(Table16[[#This Row],[Encounter_id]],'wf folder'!$B:$K,8,0),"No")</f>
        <v>No</v>
      </c>
      <c r="J261" s="90" t="str">
        <f>IFERROR(VLOOKUP(Table16[[#This Row],[Encounter_id]],'wf folder'!$B:$K,9,0),"No")</f>
        <v>No</v>
      </c>
      <c r="K261" s="90" t="str">
        <f>IFERROR(VLOOKUP(Table16[[#This Row],[Encounter_id]],'wf folder'!$B:$K,10,0),"No")</f>
        <v>No</v>
      </c>
    </row>
    <row r="262" spans="1:11">
      <c r="A262" t="str">
        <f t="shared" si="4"/>
        <v>8</v>
      </c>
      <c r="B262" t="s">
        <v>680</v>
      </c>
      <c r="C262" s="90" t="str">
        <f>IFERROR(VLOOKUP(Table16[[#This Row],[Encounter_id]],'wf folder'!$B:$K,2,0),"No")</f>
        <v>No</v>
      </c>
      <c r="D262" s="90" t="str">
        <f>IFERROR(VLOOKUP(Table16[[#This Row],[Encounter_id]],'wf folder'!$B:$K,3,0),"No")</f>
        <v>No</v>
      </c>
      <c r="E262" s="90" t="str">
        <f>IFERROR(VLOOKUP(Table16[[#This Row],[Encounter_id]],'wf folder'!$B:$K,4,0),"No")</f>
        <v>No</v>
      </c>
      <c r="F262" s="90" t="str">
        <f>IFERROR(VLOOKUP(Table16[[#This Row],[Encounter_id]],'wf folder'!$B:$K,5,0),"No")</f>
        <v>No</v>
      </c>
      <c r="G262" s="90" t="str">
        <f>IFERROR(VLOOKUP(Table16[[#This Row],[Encounter_id]],'wf folder'!$B:$K,6,0),"No")</f>
        <v>No</v>
      </c>
      <c r="H262" s="90">
        <f>IFERROR(VLOOKUP(Table16[[#This Row],[Encounter_id]],'wf folder'!$B:$K,7,0),0)</f>
        <v>0</v>
      </c>
      <c r="I262" s="90" t="str">
        <f>IFERROR(VLOOKUP(Table16[[#This Row],[Encounter_id]],'wf folder'!$B:$K,8,0),"No")</f>
        <v>No</v>
      </c>
      <c r="J262" s="90" t="str">
        <f>IFERROR(VLOOKUP(Table16[[#This Row],[Encounter_id]],'wf folder'!$B:$K,9,0),"No")</f>
        <v>No</v>
      </c>
      <c r="K262" s="90" t="str">
        <f>IFERROR(VLOOKUP(Table16[[#This Row],[Encounter_id]],'wf folder'!$B:$K,10,0),"No")</f>
        <v>No</v>
      </c>
    </row>
    <row r="263" spans="1:11">
      <c r="A263" t="str">
        <f t="shared" si="4"/>
        <v>8</v>
      </c>
      <c r="B263" t="s">
        <v>681</v>
      </c>
      <c r="C263" s="90" t="str">
        <f>IFERROR(VLOOKUP(Table16[[#This Row],[Encounter_id]],'wf folder'!$B:$K,2,0),"No")</f>
        <v>No</v>
      </c>
      <c r="D263" s="90" t="str">
        <f>IFERROR(VLOOKUP(Table16[[#This Row],[Encounter_id]],'wf folder'!$B:$K,3,0),"No")</f>
        <v>No</v>
      </c>
      <c r="E263" s="90" t="str">
        <f>IFERROR(VLOOKUP(Table16[[#This Row],[Encounter_id]],'wf folder'!$B:$K,4,0),"No")</f>
        <v>No</v>
      </c>
      <c r="F263" s="90" t="str">
        <f>IFERROR(VLOOKUP(Table16[[#This Row],[Encounter_id]],'wf folder'!$B:$K,5,0),"No")</f>
        <v>No</v>
      </c>
      <c r="G263" s="90" t="str">
        <f>IFERROR(VLOOKUP(Table16[[#This Row],[Encounter_id]],'wf folder'!$B:$K,6,0),"No")</f>
        <v>No</v>
      </c>
      <c r="H263" s="90">
        <f>IFERROR(VLOOKUP(Table16[[#This Row],[Encounter_id]],'wf folder'!$B:$K,7,0),0)</f>
        <v>0</v>
      </c>
      <c r="I263" s="90" t="str">
        <f>IFERROR(VLOOKUP(Table16[[#This Row],[Encounter_id]],'wf folder'!$B:$K,8,0),"No")</f>
        <v>No</v>
      </c>
      <c r="J263" s="90" t="str">
        <f>IFERROR(VLOOKUP(Table16[[#This Row],[Encounter_id]],'wf folder'!$B:$K,9,0),"No")</f>
        <v>No</v>
      </c>
      <c r="K263" s="90" t="str">
        <f>IFERROR(VLOOKUP(Table16[[#This Row],[Encounter_id]],'wf folder'!$B:$K,10,0),"No")</f>
        <v>No</v>
      </c>
    </row>
    <row r="264" spans="1:11">
      <c r="A264" t="str">
        <f t="shared" si="4"/>
        <v>8</v>
      </c>
      <c r="B264" t="s">
        <v>682</v>
      </c>
      <c r="C264" s="90" t="str">
        <f>IFERROR(VLOOKUP(Table16[[#This Row],[Encounter_id]],'wf folder'!$B:$K,2,0),"No")</f>
        <v>No</v>
      </c>
      <c r="D264" s="90" t="str">
        <f>IFERROR(VLOOKUP(Table16[[#This Row],[Encounter_id]],'wf folder'!$B:$K,3,0),"No")</f>
        <v>No</v>
      </c>
      <c r="E264" s="90" t="str">
        <f>IFERROR(VLOOKUP(Table16[[#This Row],[Encounter_id]],'wf folder'!$B:$K,4,0),"No")</f>
        <v>No</v>
      </c>
      <c r="F264" s="90" t="str">
        <f>IFERROR(VLOOKUP(Table16[[#This Row],[Encounter_id]],'wf folder'!$B:$K,5,0),"No")</f>
        <v>No</v>
      </c>
      <c r="G264" s="90" t="str">
        <f>IFERROR(VLOOKUP(Table16[[#This Row],[Encounter_id]],'wf folder'!$B:$K,6,0),"No")</f>
        <v>No</v>
      </c>
      <c r="H264" s="90">
        <f>IFERROR(VLOOKUP(Table16[[#This Row],[Encounter_id]],'wf folder'!$B:$K,7,0),0)</f>
        <v>0</v>
      </c>
      <c r="I264" s="90" t="str">
        <f>IFERROR(VLOOKUP(Table16[[#This Row],[Encounter_id]],'wf folder'!$B:$K,8,0),"No")</f>
        <v>No</v>
      </c>
      <c r="J264" s="90" t="str">
        <f>IFERROR(VLOOKUP(Table16[[#This Row],[Encounter_id]],'wf folder'!$B:$K,9,0),"No")</f>
        <v>No</v>
      </c>
      <c r="K264" s="90" t="str">
        <f>IFERROR(VLOOKUP(Table16[[#This Row],[Encounter_id]],'wf folder'!$B:$K,10,0),"No")</f>
        <v>No</v>
      </c>
    </row>
    <row r="265" spans="1:11">
      <c r="A265" t="str">
        <f t="shared" si="4"/>
        <v>9</v>
      </c>
      <c r="B265" t="s">
        <v>683</v>
      </c>
      <c r="C265" s="90" t="str">
        <f>IFERROR(VLOOKUP(Table16[[#This Row],[Encounter_id]],'wf folder'!$B:$K,2,0),"No")</f>
        <v>No</v>
      </c>
      <c r="D265" s="90" t="str">
        <f>IFERROR(VLOOKUP(Table16[[#This Row],[Encounter_id]],'wf folder'!$B:$K,3,0),"No")</f>
        <v>No</v>
      </c>
      <c r="E265" s="90" t="str">
        <f>IFERROR(VLOOKUP(Table16[[#This Row],[Encounter_id]],'wf folder'!$B:$K,4,0),"No")</f>
        <v>No</v>
      </c>
      <c r="F265" s="90" t="str">
        <f>IFERROR(VLOOKUP(Table16[[#This Row],[Encounter_id]],'wf folder'!$B:$K,5,0),"No")</f>
        <v>No</v>
      </c>
      <c r="G265" s="90" t="str">
        <f>IFERROR(VLOOKUP(Table16[[#This Row],[Encounter_id]],'wf folder'!$B:$K,6,0),"No")</f>
        <v>No</v>
      </c>
      <c r="H265" s="90">
        <f>IFERROR(VLOOKUP(Table16[[#This Row],[Encounter_id]],'wf folder'!$B:$K,7,0),0)</f>
        <v>0</v>
      </c>
      <c r="I265" s="90" t="str">
        <f>IFERROR(VLOOKUP(Table16[[#This Row],[Encounter_id]],'wf folder'!$B:$K,8,0),"No")</f>
        <v>No</v>
      </c>
      <c r="J265" s="90" t="str">
        <f>IFERROR(VLOOKUP(Table16[[#This Row],[Encounter_id]],'wf folder'!$B:$K,9,0),"No")</f>
        <v>No</v>
      </c>
      <c r="K265" s="90" t="str">
        <f>IFERROR(VLOOKUP(Table16[[#This Row],[Encounter_id]],'wf folder'!$B:$K,10,0),"No")</f>
        <v>No</v>
      </c>
    </row>
    <row r="266" spans="1:11">
      <c r="A266" t="str">
        <f t="shared" si="4"/>
        <v>9</v>
      </c>
      <c r="B266" t="s">
        <v>684</v>
      </c>
      <c r="C266" s="90" t="str">
        <f>IFERROR(VLOOKUP(Table16[[#This Row],[Encounter_id]],'wf folder'!$B:$K,2,0),"No")</f>
        <v>No</v>
      </c>
      <c r="D266" s="90" t="str">
        <f>IFERROR(VLOOKUP(Table16[[#This Row],[Encounter_id]],'wf folder'!$B:$K,3,0),"No")</f>
        <v>No</v>
      </c>
      <c r="E266" s="90" t="str">
        <f>IFERROR(VLOOKUP(Table16[[#This Row],[Encounter_id]],'wf folder'!$B:$K,4,0),"No")</f>
        <v>No</v>
      </c>
      <c r="F266" s="90" t="str">
        <f>IFERROR(VLOOKUP(Table16[[#This Row],[Encounter_id]],'wf folder'!$B:$K,5,0),"No")</f>
        <v>No</v>
      </c>
      <c r="G266" s="90" t="str">
        <f>IFERROR(VLOOKUP(Table16[[#This Row],[Encounter_id]],'wf folder'!$B:$K,6,0),"No")</f>
        <v>No</v>
      </c>
      <c r="H266" s="90">
        <f>IFERROR(VLOOKUP(Table16[[#This Row],[Encounter_id]],'wf folder'!$B:$K,7,0),0)</f>
        <v>0</v>
      </c>
      <c r="I266" s="90" t="str">
        <f>IFERROR(VLOOKUP(Table16[[#This Row],[Encounter_id]],'wf folder'!$B:$K,8,0),"No")</f>
        <v>No</v>
      </c>
      <c r="J266" s="90" t="str">
        <f>IFERROR(VLOOKUP(Table16[[#This Row],[Encounter_id]],'wf folder'!$B:$K,9,0),"No")</f>
        <v>No</v>
      </c>
      <c r="K266" s="90" t="str">
        <f>IFERROR(VLOOKUP(Table16[[#This Row],[Encounter_id]],'wf folder'!$B:$K,10,0),"No")</f>
        <v>No</v>
      </c>
    </row>
    <row r="267" spans="1:11">
      <c r="A267" t="str">
        <f t="shared" si="4"/>
        <v>9</v>
      </c>
      <c r="B267" t="s">
        <v>685</v>
      </c>
      <c r="C267" s="90" t="str">
        <f>IFERROR(VLOOKUP(Table16[[#This Row],[Encounter_id]],'wf folder'!$B:$K,2,0),"No")</f>
        <v>No</v>
      </c>
      <c r="D267" s="90" t="str">
        <f>IFERROR(VLOOKUP(Table16[[#This Row],[Encounter_id]],'wf folder'!$B:$K,3,0),"No")</f>
        <v>No</v>
      </c>
      <c r="E267" s="90" t="str">
        <f>IFERROR(VLOOKUP(Table16[[#This Row],[Encounter_id]],'wf folder'!$B:$K,4,0),"No")</f>
        <v>No</v>
      </c>
      <c r="F267" s="90" t="str">
        <f>IFERROR(VLOOKUP(Table16[[#This Row],[Encounter_id]],'wf folder'!$B:$K,5,0),"No")</f>
        <v>No</v>
      </c>
      <c r="G267" s="90" t="str">
        <f>IFERROR(VLOOKUP(Table16[[#This Row],[Encounter_id]],'wf folder'!$B:$K,6,0),"No")</f>
        <v>No</v>
      </c>
      <c r="H267" s="90">
        <f>IFERROR(VLOOKUP(Table16[[#This Row],[Encounter_id]],'wf folder'!$B:$K,7,0),0)</f>
        <v>0</v>
      </c>
      <c r="I267" s="90" t="str">
        <f>IFERROR(VLOOKUP(Table16[[#This Row],[Encounter_id]],'wf folder'!$B:$K,8,0),"No")</f>
        <v>No</v>
      </c>
      <c r="J267" s="90" t="str">
        <f>IFERROR(VLOOKUP(Table16[[#This Row],[Encounter_id]],'wf folder'!$B:$K,9,0),"No")</f>
        <v>No</v>
      </c>
      <c r="K267" s="90" t="str">
        <f>IFERROR(VLOOKUP(Table16[[#This Row],[Encounter_id]],'wf folder'!$B:$K,10,0),"No")</f>
        <v>No</v>
      </c>
    </row>
    <row r="268" spans="1:11">
      <c r="A268" t="str">
        <f t="shared" si="4"/>
        <v>9</v>
      </c>
      <c r="B268" t="s">
        <v>686</v>
      </c>
      <c r="C268" s="90" t="str">
        <f>IFERROR(VLOOKUP(Table16[[#This Row],[Encounter_id]],'wf folder'!$B:$K,2,0),"No")</f>
        <v>No</v>
      </c>
      <c r="D268" s="90" t="str">
        <f>IFERROR(VLOOKUP(Table16[[#This Row],[Encounter_id]],'wf folder'!$B:$K,3,0),"No")</f>
        <v>No</v>
      </c>
      <c r="E268" s="90" t="str">
        <f>IFERROR(VLOOKUP(Table16[[#This Row],[Encounter_id]],'wf folder'!$B:$K,4,0),"No")</f>
        <v>No</v>
      </c>
      <c r="F268" s="90" t="str">
        <f>IFERROR(VLOOKUP(Table16[[#This Row],[Encounter_id]],'wf folder'!$B:$K,5,0),"No")</f>
        <v>No</v>
      </c>
      <c r="G268" s="90" t="str">
        <f>IFERROR(VLOOKUP(Table16[[#This Row],[Encounter_id]],'wf folder'!$B:$K,6,0),"No")</f>
        <v>No</v>
      </c>
      <c r="H268" s="90">
        <f>IFERROR(VLOOKUP(Table16[[#This Row],[Encounter_id]],'wf folder'!$B:$K,7,0),0)</f>
        <v>0</v>
      </c>
      <c r="I268" s="90" t="str">
        <f>IFERROR(VLOOKUP(Table16[[#This Row],[Encounter_id]],'wf folder'!$B:$K,8,0),"No")</f>
        <v>No</v>
      </c>
      <c r="J268" s="90" t="str">
        <f>IFERROR(VLOOKUP(Table16[[#This Row],[Encounter_id]],'wf folder'!$B:$K,9,0),"No")</f>
        <v>No</v>
      </c>
      <c r="K268" s="90" t="str">
        <f>IFERROR(VLOOKUP(Table16[[#This Row],[Encounter_id]],'wf folder'!$B:$K,10,0),"No")</f>
        <v>No</v>
      </c>
    </row>
    <row r="269" spans="1:11">
      <c r="A269" t="str">
        <f t="shared" si="4"/>
        <v>9</v>
      </c>
      <c r="B269" t="s">
        <v>687</v>
      </c>
      <c r="C269" s="90" t="str">
        <f>IFERROR(VLOOKUP(Table16[[#This Row],[Encounter_id]],'wf folder'!$B:$K,2,0),"No")</f>
        <v>No</v>
      </c>
      <c r="D269" s="90" t="str">
        <f>IFERROR(VLOOKUP(Table16[[#This Row],[Encounter_id]],'wf folder'!$B:$K,3,0),"No")</f>
        <v>No</v>
      </c>
      <c r="E269" s="90" t="str">
        <f>IFERROR(VLOOKUP(Table16[[#This Row],[Encounter_id]],'wf folder'!$B:$K,4,0),"No")</f>
        <v>No</v>
      </c>
      <c r="F269" s="90" t="str">
        <f>IFERROR(VLOOKUP(Table16[[#This Row],[Encounter_id]],'wf folder'!$B:$K,5,0),"No")</f>
        <v>No</v>
      </c>
      <c r="G269" s="90" t="str">
        <f>IFERROR(VLOOKUP(Table16[[#This Row],[Encounter_id]],'wf folder'!$B:$K,6,0),"No")</f>
        <v>No</v>
      </c>
      <c r="H269" s="90">
        <f>IFERROR(VLOOKUP(Table16[[#This Row],[Encounter_id]],'wf folder'!$B:$K,7,0),0)</f>
        <v>0</v>
      </c>
      <c r="I269" s="90" t="str">
        <f>IFERROR(VLOOKUP(Table16[[#This Row],[Encounter_id]],'wf folder'!$B:$K,8,0),"No")</f>
        <v>No</v>
      </c>
      <c r="J269" s="90" t="str">
        <f>IFERROR(VLOOKUP(Table16[[#This Row],[Encounter_id]],'wf folder'!$B:$K,9,0),"No")</f>
        <v>No</v>
      </c>
      <c r="K269" s="90" t="str">
        <f>IFERROR(VLOOKUP(Table16[[#This Row],[Encounter_id]],'wf folder'!$B:$K,10,0),"No")</f>
        <v>No</v>
      </c>
    </row>
    <row r="270" spans="1:11">
      <c r="A270" t="str">
        <f t="shared" si="4"/>
        <v>9</v>
      </c>
      <c r="B270" t="s">
        <v>688</v>
      </c>
      <c r="C270" s="90" t="str">
        <f>IFERROR(VLOOKUP(Table16[[#This Row],[Encounter_id]],'wf folder'!$B:$K,2,0),"No")</f>
        <v>No</v>
      </c>
      <c r="D270" s="90" t="str">
        <f>IFERROR(VLOOKUP(Table16[[#This Row],[Encounter_id]],'wf folder'!$B:$K,3,0),"No")</f>
        <v>No</v>
      </c>
      <c r="E270" s="90" t="str">
        <f>IFERROR(VLOOKUP(Table16[[#This Row],[Encounter_id]],'wf folder'!$B:$K,4,0),"No")</f>
        <v>No</v>
      </c>
      <c r="F270" s="90" t="str">
        <f>IFERROR(VLOOKUP(Table16[[#This Row],[Encounter_id]],'wf folder'!$B:$K,5,0),"No")</f>
        <v>No</v>
      </c>
      <c r="G270" s="90" t="str">
        <f>IFERROR(VLOOKUP(Table16[[#This Row],[Encounter_id]],'wf folder'!$B:$K,6,0),"No")</f>
        <v>No</v>
      </c>
      <c r="H270" s="90">
        <f>IFERROR(VLOOKUP(Table16[[#This Row],[Encounter_id]],'wf folder'!$B:$K,7,0),0)</f>
        <v>0</v>
      </c>
      <c r="I270" s="90" t="str">
        <f>IFERROR(VLOOKUP(Table16[[#This Row],[Encounter_id]],'wf folder'!$B:$K,8,0),"No")</f>
        <v>No</v>
      </c>
      <c r="J270" s="90" t="str">
        <f>IFERROR(VLOOKUP(Table16[[#This Row],[Encounter_id]],'wf folder'!$B:$K,9,0),"No")</f>
        <v>No</v>
      </c>
      <c r="K270" s="90" t="str">
        <f>IFERROR(VLOOKUP(Table16[[#This Row],[Encounter_id]],'wf folder'!$B:$K,10,0),"No")</f>
        <v>No</v>
      </c>
    </row>
    <row r="271" spans="1:11">
      <c r="A271" t="str">
        <f t="shared" si="4"/>
        <v>9</v>
      </c>
      <c r="B271" s="93" t="s">
        <v>689</v>
      </c>
      <c r="C271" s="90" t="str">
        <f>IFERROR(VLOOKUP(Table16[[#This Row],[Encounter_id]],'wf folder'!$B:$K,2,0),"No")</f>
        <v>No</v>
      </c>
      <c r="D271" s="90" t="str">
        <f>IFERROR(VLOOKUP(Table16[[#This Row],[Encounter_id]],'wf folder'!$B:$K,3,0),"No")</f>
        <v>No</v>
      </c>
      <c r="E271" s="90" t="str">
        <f>IFERROR(VLOOKUP(Table16[[#This Row],[Encounter_id]],'wf folder'!$B:$K,4,0),"No")</f>
        <v>No</v>
      </c>
      <c r="F271" s="90" t="str">
        <f>IFERROR(VLOOKUP(Table16[[#This Row],[Encounter_id]],'wf folder'!$B:$K,5,0),"No")</f>
        <v>No</v>
      </c>
      <c r="G271" s="90" t="str">
        <f>IFERROR(VLOOKUP(Table16[[#This Row],[Encounter_id]],'wf folder'!$B:$K,6,0),"No")</f>
        <v>No</v>
      </c>
      <c r="H271" s="90">
        <f>IFERROR(VLOOKUP(Table16[[#This Row],[Encounter_id]],'wf folder'!$B:$K,7,0),0)</f>
        <v>0</v>
      </c>
      <c r="I271" s="90" t="str">
        <f>IFERROR(VLOOKUP(Table16[[#This Row],[Encounter_id]],'wf folder'!$B:$K,8,0),"No")</f>
        <v>No</v>
      </c>
      <c r="J271" s="90" t="str">
        <f>IFERROR(VLOOKUP(Table16[[#This Row],[Encounter_id]],'wf folder'!$B:$K,9,0),"No")</f>
        <v>No</v>
      </c>
      <c r="K271" s="90" t="str">
        <f>IFERROR(VLOOKUP(Table16[[#This Row],[Encounter_id]],'wf folder'!$B:$K,10,0),"No")</f>
        <v>No</v>
      </c>
    </row>
    <row r="272" spans="1:11">
      <c r="A272" t="str">
        <f t="shared" si="4"/>
        <v>9</v>
      </c>
      <c r="B272" t="s">
        <v>690</v>
      </c>
      <c r="C272" s="90" t="str">
        <f>IFERROR(VLOOKUP(Table16[[#This Row],[Encounter_id]],'wf folder'!$B:$K,2,0),"No")</f>
        <v>No</v>
      </c>
      <c r="D272" s="90" t="str">
        <f>IFERROR(VLOOKUP(Table16[[#This Row],[Encounter_id]],'wf folder'!$B:$K,3,0),"No")</f>
        <v>No</v>
      </c>
      <c r="E272" s="90" t="str">
        <f>IFERROR(VLOOKUP(Table16[[#This Row],[Encounter_id]],'wf folder'!$B:$K,4,0),"No")</f>
        <v>No</v>
      </c>
      <c r="F272" s="90" t="str">
        <f>IFERROR(VLOOKUP(Table16[[#This Row],[Encounter_id]],'wf folder'!$B:$K,5,0),"No")</f>
        <v>No</v>
      </c>
      <c r="G272" s="90" t="str">
        <f>IFERROR(VLOOKUP(Table16[[#This Row],[Encounter_id]],'wf folder'!$B:$K,6,0),"No")</f>
        <v>No</v>
      </c>
      <c r="H272" s="90">
        <f>IFERROR(VLOOKUP(Table16[[#This Row],[Encounter_id]],'wf folder'!$B:$K,7,0),0)</f>
        <v>0</v>
      </c>
      <c r="I272" s="90" t="str">
        <f>IFERROR(VLOOKUP(Table16[[#This Row],[Encounter_id]],'wf folder'!$B:$K,8,0),"No")</f>
        <v>No</v>
      </c>
      <c r="J272" s="90" t="str">
        <f>IFERROR(VLOOKUP(Table16[[#This Row],[Encounter_id]],'wf folder'!$B:$K,9,0),"No")</f>
        <v>No</v>
      </c>
      <c r="K272" s="90" t="str">
        <f>IFERROR(VLOOKUP(Table16[[#This Row],[Encounter_id]],'wf folder'!$B:$K,10,0),"No")</f>
        <v>No</v>
      </c>
    </row>
    <row r="273" spans="1:11">
      <c r="A273" t="str">
        <f t="shared" si="4"/>
        <v>9</v>
      </c>
      <c r="B273" t="s">
        <v>691</v>
      </c>
      <c r="C273" s="90" t="str">
        <f>IFERROR(VLOOKUP(Table16[[#This Row],[Encounter_id]],'wf folder'!$B:$K,2,0),"No")</f>
        <v>No</v>
      </c>
      <c r="D273" s="90" t="str">
        <f>IFERROR(VLOOKUP(Table16[[#This Row],[Encounter_id]],'wf folder'!$B:$K,3,0),"No")</f>
        <v>No</v>
      </c>
      <c r="E273" s="90" t="str">
        <f>IFERROR(VLOOKUP(Table16[[#This Row],[Encounter_id]],'wf folder'!$B:$K,4,0),"No")</f>
        <v>No</v>
      </c>
      <c r="F273" s="90" t="str">
        <f>IFERROR(VLOOKUP(Table16[[#This Row],[Encounter_id]],'wf folder'!$B:$K,5,0),"No")</f>
        <v>No</v>
      </c>
      <c r="G273" s="90" t="str">
        <f>IFERROR(VLOOKUP(Table16[[#This Row],[Encounter_id]],'wf folder'!$B:$K,6,0),"No")</f>
        <v>No</v>
      </c>
      <c r="H273" s="90">
        <f>IFERROR(VLOOKUP(Table16[[#This Row],[Encounter_id]],'wf folder'!$B:$K,7,0),0)</f>
        <v>0</v>
      </c>
      <c r="I273" s="90" t="str">
        <f>IFERROR(VLOOKUP(Table16[[#This Row],[Encounter_id]],'wf folder'!$B:$K,8,0),"No")</f>
        <v>No</v>
      </c>
      <c r="J273" s="90" t="str">
        <f>IFERROR(VLOOKUP(Table16[[#This Row],[Encounter_id]],'wf folder'!$B:$K,9,0),"No")</f>
        <v>No</v>
      </c>
      <c r="K273" s="90" t="str">
        <f>IFERROR(VLOOKUP(Table16[[#This Row],[Encounter_id]],'wf folder'!$B:$K,10,0),"No")</f>
        <v>No</v>
      </c>
    </row>
    <row r="274" spans="1:11">
      <c r="A274" t="str">
        <f t="shared" si="4"/>
        <v>9</v>
      </c>
      <c r="B274" t="s">
        <v>692</v>
      </c>
      <c r="C274" s="90" t="str">
        <f>IFERROR(VLOOKUP(Table16[[#This Row],[Encounter_id]],'wf folder'!$B:$K,2,0),"No")</f>
        <v>No</v>
      </c>
      <c r="D274" s="90" t="str">
        <f>IFERROR(VLOOKUP(Table16[[#This Row],[Encounter_id]],'wf folder'!$B:$K,3,0),"No")</f>
        <v>No</v>
      </c>
      <c r="E274" s="90" t="str">
        <f>IFERROR(VLOOKUP(Table16[[#This Row],[Encounter_id]],'wf folder'!$B:$K,4,0),"No")</f>
        <v>No</v>
      </c>
      <c r="F274" s="90" t="str">
        <f>IFERROR(VLOOKUP(Table16[[#This Row],[Encounter_id]],'wf folder'!$B:$K,5,0),"No")</f>
        <v>No</v>
      </c>
      <c r="G274" s="90" t="str">
        <f>IFERROR(VLOOKUP(Table16[[#This Row],[Encounter_id]],'wf folder'!$B:$K,6,0),"No")</f>
        <v>No</v>
      </c>
      <c r="H274" s="90">
        <f>IFERROR(VLOOKUP(Table16[[#This Row],[Encounter_id]],'wf folder'!$B:$K,7,0),0)</f>
        <v>0</v>
      </c>
      <c r="I274" s="90" t="str">
        <f>IFERROR(VLOOKUP(Table16[[#This Row],[Encounter_id]],'wf folder'!$B:$K,8,0),"No")</f>
        <v>No</v>
      </c>
      <c r="J274" s="90" t="str">
        <f>IFERROR(VLOOKUP(Table16[[#This Row],[Encounter_id]],'wf folder'!$B:$K,9,0),"No")</f>
        <v>No</v>
      </c>
      <c r="K274" s="90" t="str">
        <f>IFERROR(VLOOKUP(Table16[[#This Row],[Encounter_id]],'wf folder'!$B:$K,10,0),"No")</f>
        <v>No</v>
      </c>
    </row>
    <row r="275" spans="1:11">
      <c r="A275" t="str">
        <f t="shared" si="4"/>
        <v>9</v>
      </c>
      <c r="B275" t="s">
        <v>693</v>
      </c>
      <c r="C275" s="90" t="str">
        <f>IFERROR(VLOOKUP(Table16[[#This Row],[Encounter_id]],'wf folder'!$B:$K,2,0),"No")</f>
        <v>No</v>
      </c>
      <c r="D275" s="90" t="str">
        <f>IFERROR(VLOOKUP(Table16[[#This Row],[Encounter_id]],'wf folder'!$B:$K,3,0),"No")</f>
        <v>No</v>
      </c>
      <c r="E275" s="90" t="str">
        <f>IFERROR(VLOOKUP(Table16[[#This Row],[Encounter_id]],'wf folder'!$B:$K,4,0),"No")</f>
        <v>No</v>
      </c>
      <c r="F275" s="90" t="str">
        <f>IFERROR(VLOOKUP(Table16[[#This Row],[Encounter_id]],'wf folder'!$B:$K,5,0),"No")</f>
        <v>No</v>
      </c>
      <c r="G275" s="90" t="str">
        <f>IFERROR(VLOOKUP(Table16[[#This Row],[Encounter_id]],'wf folder'!$B:$K,6,0),"No")</f>
        <v>No</v>
      </c>
      <c r="H275" s="90">
        <f>IFERROR(VLOOKUP(Table16[[#This Row],[Encounter_id]],'wf folder'!$B:$K,7,0),0)</f>
        <v>0</v>
      </c>
      <c r="I275" s="90" t="str">
        <f>IFERROR(VLOOKUP(Table16[[#This Row],[Encounter_id]],'wf folder'!$B:$K,8,0),"No")</f>
        <v>No</v>
      </c>
      <c r="J275" s="90" t="str">
        <f>IFERROR(VLOOKUP(Table16[[#This Row],[Encounter_id]],'wf folder'!$B:$K,9,0),"No")</f>
        <v>No</v>
      </c>
      <c r="K275" s="90" t="str">
        <f>IFERROR(VLOOKUP(Table16[[#This Row],[Encounter_id]],'wf folder'!$B:$K,10,0),"No")</f>
        <v>No</v>
      </c>
    </row>
    <row r="276" spans="1:11">
      <c r="A276" t="str">
        <f t="shared" si="4"/>
        <v>9</v>
      </c>
      <c r="B276" t="s">
        <v>694</v>
      </c>
      <c r="C276" s="90" t="str">
        <f>IFERROR(VLOOKUP(Table16[[#This Row],[Encounter_id]],'wf folder'!$B:$K,2,0),"No")</f>
        <v>No</v>
      </c>
      <c r="D276" s="90" t="str">
        <f>IFERROR(VLOOKUP(Table16[[#This Row],[Encounter_id]],'wf folder'!$B:$K,3,0),"No")</f>
        <v>No</v>
      </c>
      <c r="E276" s="90" t="str">
        <f>IFERROR(VLOOKUP(Table16[[#This Row],[Encounter_id]],'wf folder'!$B:$K,4,0),"No")</f>
        <v>No</v>
      </c>
      <c r="F276" s="90" t="str">
        <f>IFERROR(VLOOKUP(Table16[[#This Row],[Encounter_id]],'wf folder'!$B:$K,5,0),"No")</f>
        <v>No</v>
      </c>
      <c r="G276" s="90" t="str">
        <f>IFERROR(VLOOKUP(Table16[[#This Row],[Encounter_id]],'wf folder'!$B:$K,6,0),"No")</f>
        <v>No</v>
      </c>
      <c r="H276" s="90">
        <f>IFERROR(VLOOKUP(Table16[[#This Row],[Encounter_id]],'wf folder'!$B:$K,7,0),0)</f>
        <v>0</v>
      </c>
      <c r="I276" s="90" t="str">
        <f>IFERROR(VLOOKUP(Table16[[#This Row],[Encounter_id]],'wf folder'!$B:$K,8,0),"No")</f>
        <v>No</v>
      </c>
      <c r="J276" s="90" t="str">
        <f>IFERROR(VLOOKUP(Table16[[#This Row],[Encounter_id]],'wf folder'!$B:$K,9,0),"No")</f>
        <v>No</v>
      </c>
      <c r="K276" s="90" t="str">
        <f>IFERROR(VLOOKUP(Table16[[#This Row],[Encounter_id]],'wf folder'!$B:$K,10,0),"No")</f>
        <v>No</v>
      </c>
    </row>
    <row r="277" spans="1:11">
      <c r="A277" t="str">
        <f t="shared" si="4"/>
        <v>9</v>
      </c>
      <c r="B277" t="s">
        <v>695</v>
      </c>
      <c r="C277" s="90" t="str">
        <f>IFERROR(VLOOKUP(Table16[[#This Row],[Encounter_id]],'wf folder'!$B:$K,2,0),"No")</f>
        <v>No</v>
      </c>
      <c r="D277" s="90" t="str">
        <f>IFERROR(VLOOKUP(Table16[[#This Row],[Encounter_id]],'wf folder'!$B:$K,3,0),"No")</f>
        <v>No</v>
      </c>
      <c r="E277" s="90" t="str">
        <f>IFERROR(VLOOKUP(Table16[[#This Row],[Encounter_id]],'wf folder'!$B:$K,4,0),"No")</f>
        <v>No</v>
      </c>
      <c r="F277" s="90" t="str">
        <f>IFERROR(VLOOKUP(Table16[[#This Row],[Encounter_id]],'wf folder'!$B:$K,5,0),"No")</f>
        <v>No</v>
      </c>
      <c r="G277" s="90" t="str">
        <f>IFERROR(VLOOKUP(Table16[[#This Row],[Encounter_id]],'wf folder'!$B:$K,6,0),"No")</f>
        <v>No</v>
      </c>
      <c r="H277" s="90">
        <f>IFERROR(VLOOKUP(Table16[[#This Row],[Encounter_id]],'wf folder'!$B:$K,7,0),0)</f>
        <v>0</v>
      </c>
      <c r="I277" s="90" t="str">
        <f>IFERROR(VLOOKUP(Table16[[#This Row],[Encounter_id]],'wf folder'!$B:$K,8,0),"No")</f>
        <v>No</v>
      </c>
      <c r="J277" s="90" t="str">
        <f>IFERROR(VLOOKUP(Table16[[#This Row],[Encounter_id]],'wf folder'!$B:$K,9,0),"No")</f>
        <v>No</v>
      </c>
      <c r="K277" s="90" t="str">
        <f>IFERROR(VLOOKUP(Table16[[#This Row],[Encounter_id]],'wf folder'!$B:$K,10,0),"No")</f>
        <v>No</v>
      </c>
    </row>
    <row r="278" spans="1:11">
      <c r="A278" t="str">
        <f t="shared" si="4"/>
        <v>9</v>
      </c>
      <c r="B278" t="s">
        <v>696</v>
      </c>
      <c r="C278" s="90" t="str">
        <f>IFERROR(VLOOKUP(Table16[[#This Row],[Encounter_id]],'wf folder'!$B:$K,2,0),"No")</f>
        <v>No</v>
      </c>
      <c r="D278" s="90" t="str">
        <f>IFERROR(VLOOKUP(Table16[[#This Row],[Encounter_id]],'wf folder'!$B:$K,3,0),"No")</f>
        <v>No</v>
      </c>
      <c r="E278" s="90" t="str">
        <f>IFERROR(VLOOKUP(Table16[[#This Row],[Encounter_id]],'wf folder'!$B:$K,4,0),"No")</f>
        <v>No</v>
      </c>
      <c r="F278" s="90" t="str">
        <f>IFERROR(VLOOKUP(Table16[[#This Row],[Encounter_id]],'wf folder'!$B:$K,5,0),"No")</f>
        <v>No</v>
      </c>
      <c r="G278" s="90" t="str">
        <f>IFERROR(VLOOKUP(Table16[[#This Row],[Encounter_id]],'wf folder'!$B:$K,6,0),"No")</f>
        <v>No</v>
      </c>
      <c r="H278" s="90">
        <f>IFERROR(VLOOKUP(Table16[[#This Row],[Encounter_id]],'wf folder'!$B:$K,7,0),0)</f>
        <v>0</v>
      </c>
      <c r="I278" s="90" t="str">
        <f>IFERROR(VLOOKUP(Table16[[#This Row],[Encounter_id]],'wf folder'!$B:$K,8,0),"No")</f>
        <v>No</v>
      </c>
      <c r="J278" s="90" t="str">
        <f>IFERROR(VLOOKUP(Table16[[#This Row],[Encounter_id]],'wf folder'!$B:$K,9,0),"No")</f>
        <v>No</v>
      </c>
      <c r="K278" s="90" t="str">
        <f>IFERROR(VLOOKUP(Table16[[#This Row],[Encounter_id]],'wf folder'!$B:$K,10,0),"No")</f>
        <v>No</v>
      </c>
    </row>
    <row r="279" spans="1:11">
      <c r="A279" t="str">
        <f t="shared" si="4"/>
        <v>9</v>
      </c>
      <c r="B279" t="s">
        <v>697</v>
      </c>
      <c r="C279" s="90" t="str">
        <f>IFERROR(VLOOKUP(Table16[[#This Row],[Encounter_id]],'wf folder'!$B:$K,2,0),"No")</f>
        <v>No</v>
      </c>
      <c r="D279" s="90" t="str">
        <f>IFERROR(VLOOKUP(Table16[[#This Row],[Encounter_id]],'wf folder'!$B:$K,3,0),"No")</f>
        <v>No</v>
      </c>
      <c r="E279" s="90" t="str">
        <f>IFERROR(VLOOKUP(Table16[[#This Row],[Encounter_id]],'wf folder'!$B:$K,4,0),"No")</f>
        <v>No</v>
      </c>
      <c r="F279" s="90" t="str">
        <f>IFERROR(VLOOKUP(Table16[[#This Row],[Encounter_id]],'wf folder'!$B:$K,5,0),"No")</f>
        <v>No</v>
      </c>
      <c r="G279" s="90" t="str">
        <f>IFERROR(VLOOKUP(Table16[[#This Row],[Encounter_id]],'wf folder'!$B:$K,6,0),"No")</f>
        <v>No</v>
      </c>
      <c r="H279" s="90">
        <f>IFERROR(VLOOKUP(Table16[[#This Row],[Encounter_id]],'wf folder'!$B:$K,7,0),0)</f>
        <v>0</v>
      </c>
      <c r="I279" s="90" t="str">
        <f>IFERROR(VLOOKUP(Table16[[#This Row],[Encounter_id]],'wf folder'!$B:$K,8,0),"No")</f>
        <v>No</v>
      </c>
      <c r="J279" s="90" t="str">
        <f>IFERROR(VLOOKUP(Table16[[#This Row],[Encounter_id]],'wf folder'!$B:$K,9,0),"No")</f>
        <v>No</v>
      </c>
      <c r="K279" s="90" t="str">
        <f>IFERROR(VLOOKUP(Table16[[#This Row],[Encounter_id]],'wf folder'!$B:$K,10,0),"No")</f>
        <v>No</v>
      </c>
    </row>
    <row r="280" spans="1:11">
      <c r="A280" t="str">
        <f t="shared" si="4"/>
        <v>9</v>
      </c>
      <c r="B280" t="s">
        <v>698</v>
      </c>
      <c r="C280" s="90" t="str">
        <f>IFERROR(VLOOKUP(Table16[[#This Row],[Encounter_id]],'wf folder'!$B:$K,2,0),"No")</f>
        <v>No</v>
      </c>
      <c r="D280" s="90" t="str">
        <f>IFERROR(VLOOKUP(Table16[[#This Row],[Encounter_id]],'wf folder'!$B:$K,3,0),"No")</f>
        <v>No</v>
      </c>
      <c r="E280" s="90" t="str">
        <f>IFERROR(VLOOKUP(Table16[[#This Row],[Encounter_id]],'wf folder'!$B:$K,4,0),"No")</f>
        <v>No</v>
      </c>
      <c r="F280" s="90" t="str">
        <f>IFERROR(VLOOKUP(Table16[[#This Row],[Encounter_id]],'wf folder'!$B:$K,5,0),"No")</f>
        <v>No</v>
      </c>
      <c r="G280" s="90" t="str">
        <f>IFERROR(VLOOKUP(Table16[[#This Row],[Encounter_id]],'wf folder'!$B:$K,6,0),"No")</f>
        <v>No</v>
      </c>
      <c r="H280" s="90">
        <f>IFERROR(VLOOKUP(Table16[[#This Row],[Encounter_id]],'wf folder'!$B:$K,7,0),0)</f>
        <v>0</v>
      </c>
      <c r="I280" s="90" t="str">
        <f>IFERROR(VLOOKUP(Table16[[#This Row],[Encounter_id]],'wf folder'!$B:$K,8,0),"No")</f>
        <v>No</v>
      </c>
      <c r="J280" s="90" t="str">
        <f>IFERROR(VLOOKUP(Table16[[#This Row],[Encounter_id]],'wf folder'!$B:$K,9,0),"No")</f>
        <v>No</v>
      </c>
      <c r="K280" s="90" t="str">
        <f>IFERROR(VLOOKUP(Table16[[#This Row],[Encounter_id]],'wf folder'!$B:$K,10,0),"No")</f>
        <v>No</v>
      </c>
    </row>
    <row r="281" spans="1:11">
      <c r="A281" t="str">
        <f t="shared" si="4"/>
        <v>9</v>
      </c>
      <c r="B281" s="93" t="s">
        <v>699</v>
      </c>
      <c r="C281" s="90" t="str">
        <f>IFERROR(VLOOKUP(Table16[[#This Row],[Encounter_id]],'wf folder'!$B:$K,2,0),"No")</f>
        <v>No</v>
      </c>
      <c r="D281" s="90" t="str">
        <f>IFERROR(VLOOKUP(Table16[[#This Row],[Encounter_id]],'wf folder'!$B:$K,3,0),"No")</f>
        <v>No</v>
      </c>
      <c r="E281" s="90" t="str">
        <f>IFERROR(VLOOKUP(Table16[[#This Row],[Encounter_id]],'wf folder'!$B:$K,4,0),"No")</f>
        <v>No</v>
      </c>
      <c r="F281" s="90" t="str">
        <f>IFERROR(VLOOKUP(Table16[[#This Row],[Encounter_id]],'wf folder'!$B:$K,5,0),"No")</f>
        <v>No</v>
      </c>
      <c r="G281" s="90" t="str">
        <f>IFERROR(VLOOKUP(Table16[[#This Row],[Encounter_id]],'wf folder'!$B:$K,6,0),"No")</f>
        <v>No</v>
      </c>
      <c r="H281" s="90">
        <f>IFERROR(VLOOKUP(Table16[[#This Row],[Encounter_id]],'wf folder'!$B:$K,7,0),0)</f>
        <v>0</v>
      </c>
      <c r="I281" s="90" t="str">
        <f>IFERROR(VLOOKUP(Table16[[#This Row],[Encounter_id]],'wf folder'!$B:$K,8,0),"No")</f>
        <v>No</v>
      </c>
      <c r="J281" s="90" t="str">
        <f>IFERROR(VLOOKUP(Table16[[#This Row],[Encounter_id]],'wf folder'!$B:$K,9,0),"No")</f>
        <v>No</v>
      </c>
      <c r="K281" s="90" t="str">
        <f>IFERROR(VLOOKUP(Table16[[#This Row],[Encounter_id]],'wf folder'!$B:$K,10,0),"No")</f>
        <v>No</v>
      </c>
    </row>
    <row r="282" spans="1:11">
      <c r="A282" t="str">
        <f t="shared" si="4"/>
        <v>9</v>
      </c>
      <c r="B282" t="s">
        <v>700</v>
      </c>
      <c r="C282" s="90" t="str">
        <f>IFERROR(VLOOKUP(Table16[[#This Row],[Encounter_id]],'wf folder'!$B:$K,2,0),"No")</f>
        <v>No</v>
      </c>
      <c r="D282" s="90" t="str">
        <f>IFERROR(VLOOKUP(Table16[[#This Row],[Encounter_id]],'wf folder'!$B:$K,3,0),"No")</f>
        <v>No</v>
      </c>
      <c r="E282" s="90" t="str">
        <f>IFERROR(VLOOKUP(Table16[[#This Row],[Encounter_id]],'wf folder'!$B:$K,4,0),"No")</f>
        <v>No</v>
      </c>
      <c r="F282" s="90" t="str">
        <f>IFERROR(VLOOKUP(Table16[[#This Row],[Encounter_id]],'wf folder'!$B:$K,5,0),"No")</f>
        <v>No</v>
      </c>
      <c r="G282" s="90" t="str">
        <f>IFERROR(VLOOKUP(Table16[[#This Row],[Encounter_id]],'wf folder'!$B:$K,6,0),"No")</f>
        <v>No</v>
      </c>
      <c r="H282" s="90">
        <f>IFERROR(VLOOKUP(Table16[[#This Row],[Encounter_id]],'wf folder'!$B:$K,7,0),0)</f>
        <v>0</v>
      </c>
      <c r="I282" s="90" t="str">
        <f>IFERROR(VLOOKUP(Table16[[#This Row],[Encounter_id]],'wf folder'!$B:$K,8,0),"No")</f>
        <v>No</v>
      </c>
      <c r="J282" s="90" t="str">
        <f>IFERROR(VLOOKUP(Table16[[#This Row],[Encounter_id]],'wf folder'!$B:$K,9,0),"No")</f>
        <v>No</v>
      </c>
      <c r="K282" s="90" t="str">
        <f>IFERROR(VLOOKUP(Table16[[#This Row],[Encounter_id]],'wf folder'!$B:$K,10,0),"No")</f>
        <v>No</v>
      </c>
    </row>
    <row r="283" spans="1:11">
      <c r="A283" t="str">
        <f t="shared" si="4"/>
        <v>9</v>
      </c>
      <c r="B283" t="s">
        <v>701</v>
      </c>
      <c r="C283" s="90" t="str">
        <f>IFERROR(VLOOKUP(Table16[[#This Row],[Encounter_id]],'wf folder'!$B:$K,2,0),"No")</f>
        <v>No</v>
      </c>
      <c r="D283" s="90" t="str">
        <f>IFERROR(VLOOKUP(Table16[[#This Row],[Encounter_id]],'wf folder'!$B:$K,3,0),"No")</f>
        <v>No</v>
      </c>
      <c r="E283" s="90" t="str">
        <f>IFERROR(VLOOKUP(Table16[[#This Row],[Encounter_id]],'wf folder'!$B:$K,4,0),"No")</f>
        <v>No</v>
      </c>
      <c r="F283" s="90" t="str">
        <f>IFERROR(VLOOKUP(Table16[[#This Row],[Encounter_id]],'wf folder'!$B:$K,5,0),"No")</f>
        <v>No</v>
      </c>
      <c r="G283" s="90" t="str">
        <f>IFERROR(VLOOKUP(Table16[[#This Row],[Encounter_id]],'wf folder'!$B:$K,6,0),"No")</f>
        <v>No</v>
      </c>
      <c r="H283" s="90">
        <f>IFERROR(VLOOKUP(Table16[[#This Row],[Encounter_id]],'wf folder'!$B:$K,7,0),0)</f>
        <v>0</v>
      </c>
      <c r="I283" s="90" t="str">
        <f>IFERROR(VLOOKUP(Table16[[#This Row],[Encounter_id]],'wf folder'!$B:$K,8,0),"No")</f>
        <v>No</v>
      </c>
      <c r="J283" s="90" t="str">
        <f>IFERROR(VLOOKUP(Table16[[#This Row],[Encounter_id]],'wf folder'!$B:$K,9,0),"No")</f>
        <v>No</v>
      </c>
      <c r="K283" s="90" t="str">
        <f>IFERROR(VLOOKUP(Table16[[#This Row],[Encounter_id]],'wf folder'!$B:$K,10,0),"No")</f>
        <v>No</v>
      </c>
    </row>
    <row r="284" spans="1:11">
      <c r="A284" t="str">
        <f t="shared" si="4"/>
        <v>9</v>
      </c>
      <c r="B284" t="s">
        <v>702</v>
      </c>
      <c r="C284" s="90" t="str">
        <f>IFERROR(VLOOKUP(Table16[[#This Row],[Encounter_id]],'wf folder'!$B:$K,2,0),"No")</f>
        <v>No</v>
      </c>
      <c r="D284" s="90" t="str">
        <f>IFERROR(VLOOKUP(Table16[[#This Row],[Encounter_id]],'wf folder'!$B:$K,3,0),"No")</f>
        <v>No</v>
      </c>
      <c r="E284" s="90" t="str">
        <f>IFERROR(VLOOKUP(Table16[[#This Row],[Encounter_id]],'wf folder'!$B:$K,4,0),"No")</f>
        <v>No</v>
      </c>
      <c r="F284" s="90" t="str">
        <f>IFERROR(VLOOKUP(Table16[[#This Row],[Encounter_id]],'wf folder'!$B:$K,5,0),"No")</f>
        <v>No</v>
      </c>
      <c r="G284" s="90" t="str">
        <f>IFERROR(VLOOKUP(Table16[[#This Row],[Encounter_id]],'wf folder'!$B:$K,6,0),"No")</f>
        <v>No</v>
      </c>
      <c r="H284" s="90">
        <f>IFERROR(VLOOKUP(Table16[[#This Row],[Encounter_id]],'wf folder'!$B:$K,7,0),0)</f>
        <v>0</v>
      </c>
      <c r="I284" s="90" t="str">
        <f>IFERROR(VLOOKUP(Table16[[#This Row],[Encounter_id]],'wf folder'!$B:$K,8,0),"No")</f>
        <v>No</v>
      </c>
      <c r="J284" s="90" t="str">
        <f>IFERROR(VLOOKUP(Table16[[#This Row],[Encounter_id]],'wf folder'!$B:$K,9,0),"No")</f>
        <v>No</v>
      </c>
      <c r="K284" s="90" t="str">
        <f>IFERROR(VLOOKUP(Table16[[#This Row],[Encounter_id]],'wf folder'!$B:$K,10,0),"No")</f>
        <v>No</v>
      </c>
    </row>
    <row r="285" spans="1:11">
      <c r="A285" t="str">
        <f t="shared" si="4"/>
        <v>9</v>
      </c>
      <c r="B285" t="s">
        <v>703</v>
      </c>
      <c r="C285" s="90" t="str">
        <f>IFERROR(VLOOKUP(Table16[[#This Row],[Encounter_id]],'wf folder'!$B:$K,2,0),"No")</f>
        <v>No</v>
      </c>
      <c r="D285" s="90" t="str">
        <f>IFERROR(VLOOKUP(Table16[[#This Row],[Encounter_id]],'wf folder'!$B:$K,3,0),"No")</f>
        <v>No</v>
      </c>
      <c r="E285" s="90" t="str">
        <f>IFERROR(VLOOKUP(Table16[[#This Row],[Encounter_id]],'wf folder'!$B:$K,4,0),"No")</f>
        <v>No</v>
      </c>
      <c r="F285" s="90" t="str">
        <f>IFERROR(VLOOKUP(Table16[[#This Row],[Encounter_id]],'wf folder'!$B:$K,5,0),"No")</f>
        <v>No</v>
      </c>
      <c r="G285" s="90" t="str">
        <f>IFERROR(VLOOKUP(Table16[[#This Row],[Encounter_id]],'wf folder'!$B:$K,6,0),"No")</f>
        <v>No</v>
      </c>
      <c r="H285" s="90">
        <f>IFERROR(VLOOKUP(Table16[[#This Row],[Encounter_id]],'wf folder'!$B:$K,7,0),0)</f>
        <v>0</v>
      </c>
      <c r="I285" s="90" t="str">
        <f>IFERROR(VLOOKUP(Table16[[#This Row],[Encounter_id]],'wf folder'!$B:$K,8,0),"No")</f>
        <v>No</v>
      </c>
      <c r="J285" s="90" t="str">
        <f>IFERROR(VLOOKUP(Table16[[#This Row],[Encounter_id]],'wf folder'!$B:$K,9,0),"No")</f>
        <v>No</v>
      </c>
      <c r="K285" s="90" t="str">
        <f>IFERROR(VLOOKUP(Table16[[#This Row],[Encounter_id]],'wf folder'!$B:$K,10,0),"No")</f>
        <v>No</v>
      </c>
    </row>
    <row r="286" spans="1:11">
      <c r="A286" t="str">
        <f t="shared" si="4"/>
        <v>a</v>
      </c>
      <c r="B286" t="s">
        <v>704</v>
      </c>
      <c r="C286" s="90" t="str">
        <f>IFERROR(VLOOKUP(Table16[[#This Row],[Encounter_id]],'wf folder'!$B:$K,2,0),"No")</f>
        <v>No</v>
      </c>
      <c r="D286" s="90" t="str">
        <f>IFERROR(VLOOKUP(Table16[[#This Row],[Encounter_id]],'wf folder'!$B:$K,3,0),"No")</f>
        <v>No</v>
      </c>
      <c r="E286" s="90" t="str">
        <f>IFERROR(VLOOKUP(Table16[[#This Row],[Encounter_id]],'wf folder'!$B:$K,4,0),"No")</f>
        <v>No</v>
      </c>
      <c r="F286" s="90" t="str">
        <f>IFERROR(VLOOKUP(Table16[[#This Row],[Encounter_id]],'wf folder'!$B:$K,5,0),"No")</f>
        <v>No</v>
      </c>
      <c r="G286" s="90" t="str">
        <f>IFERROR(VLOOKUP(Table16[[#This Row],[Encounter_id]],'wf folder'!$B:$K,6,0),"No")</f>
        <v>No</v>
      </c>
      <c r="H286" s="90">
        <f>IFERROR(VLOOKUP(Table16[[#This Row],[Encounter_id]],'wf folder'!$B:$K,7,0),0)</f>
        <v>0</v>
      </c>
      <c r="I286" s="90" t="str">
        <f>IFERROR(VLOOKUP(Table16[[#This Row],[Encounter_id]],'wf folder'!$B:$K,8,0),"No")</f>
        <v>No</v>
      </c>
      <c r="J286" s="90" t="str">
        <f>IFERROR(VLOOKUP(Table16[[#This Row],[Encounter_id]],'wf folder'!$B:$K,9,0),"No")</f>
        <v>No</v>
      </c>
      <c r="K286" s="90" t="str">
        <f>IFERROR(VLOOKUP(Table16[[#This Row],[Encounter_id]],'wf folder'!$B:$K,10,0),"No")</f>
        <v>No</v>
      </c>
    </row>
    <row r="287" spans="1:11">
      <c r="A287" t="str">
        <f t="shared" si="4"/>
        <v>a</v>
      </c>
      <c r="B287" t="s">
        <v>705</v>
      </c>
      <c r="C287" s="90" t="str">
        <f>IFERROR(VLOOKUP(Table16[[#This Row],[Encounter_id]],'wf folder'!$B:$K,2,0),"No")</f>
        <v>No</v>
      </c>
      <c r="D287" s="90" t="str">
        <f>IFERROR(VLOOKUP(Table16[[#This Row],[Encounter_id]],'wf folder'!$B:$K,3,0),"No")</f>
        <v>No</v>
      </c>
      <c r="E287" s="90" t="str">
        <f>IFERROR(VLOOKUP(Table16[[#This Row],[Encounter_id]],'wf folder'!$B:$K,4,0),"No")</f>
        <v>No</v>
      </c>
      <c r="F287" s="90" t="str">
        <f>IFERROR(VLOOKUP(Table16[[#This Row],[Encounter_id]],'wf folder'!$B:$K,5,0),"No")</f>
        <v>No</v>
      </c>
      <c r="G287" s="90" t="str">
        <f>IFERROR(VLOOKUP(Table16[[#This Row],[Encounter_id]],'wf folder'!$B:$K,6,0),"No")</f>
        <v>No</v>
      </c>
      <c r="H287" s="90">
        <f>IFERROR(VLOOKUP(Table16[[#This Row],[Encounter_id]],'wf folder'!$B:$K,7,0),0)</f>
        <v>0</v>
      </c>
      <c r="I287" s="90" t="str">
        <f>IFERROR(VLOOKUP(Table16[[#This Row],[Encounter_id]],'wf folder'!$B:$K,8,0),"No")</f>
        <v>No</v>
      </c>
      <c r="J287" s="90" t="str">
        <f>IFERROR(VLOOKUP(Table16[[#This Row],[Encounter_id]],'wf folder'!$B:$K,9,0),"No")</f>
        <v>No</v>
      </c>
      <c r="K287" s="90" t="str">
        <f>IFERROR(VLOOKUP(Table16[[#This Row],[Encounter_id]],'wf folder'!$B:$K,10,0),"No")</f>
        <v>No</v>
      </c>
    </row>
    <row r="288" spans="1:11">
      <c r="A288" t="str">
        <f t="shared" si="4"/>
        <v>a</v>
      </c>
      <c r="B288" t="s">
        <v>706</v>
      </c>
      <c r="C288" s="90" t="str">
        <f>IFERROR(VLOOKUP(Table16[[#This Row],[Encounter_id]],'wf folder'!$B:$K,2,0),"No")</f>
        <v>No</v>
      </c>
      <c r="D288" s="90" t="str">
        <f>IFERROR(VLOOKUP(Table16[[#This Row],[Encounter_id]],'wf folder'!$B:$K,3,0),"No")</f>
        <v>No</v>
      </c>
      <c r="E288" s="90" t="str">
        <f>IFERROR(VLOOKUP(Table16[[#This Row],[Encounter_id]],'wf folder'!$B:$K,4,0),"No")</f>
        <v>No</v>
      </c>
      <c r="F288" s="90" t="str">
        <f>IFERROR(VLOOKUP(Table16[[#This Row],[Encounter_id]],'wf folder'!$B:$K,5,0),"No")</f>
        <v>No</v>
      </c>
      <c r="G288" s="90" t="str">
        <f>IFERROR(VLOOKUP(Table16[[#This Row],[Encounter_id]],'wf folder'!$B:$K,6,0),"No")</f>
        <v>No</v>
      </c>
      <c r="H288" s="90">
        <f>IFERROR(VLOOKUP(Table16[[#This Row],[Encounter_id]],'wf folder'!$B:$K,7,0),0)</f>
        <v>0</v>
      </c>
      <c r="I288" s="90" t="str">
        <f>IFERROR(VLOOKUP(Table16[[#This Row],[Encounter_id]],'wf folder'!$B:$K,8,0),"No")</f>
        <v>No</v>
      </c>
      <c r="J288" s="90" t="str">
        <f>IFERROR(VLOOKUP(Table16[[#This Row],[Encounter_id]],'wf folder'!$B:$K,9,0),"No")</f>
        <v>No</v>
      </c>
      <c r="K288" s="90" t="str">
        <f>IFERROR(VLOOKUP(Table16[[#This Row],[Encounter_id]],'wf folder'!$B:$K,10,0),"No")</f>
        <v>No</v>
      </c>
    </row>
    <row r="289" spans="1:11">
      <c r="A289" t="str">
        <f t="shared" si="4"/>
        <v>a</v>
      </c>
      <c r="B289" t="s">
        <v>707</v>
      </c>
      <c r="C289" s="90" t="str">
        <f>IFERROR(VLOOKUP(Table16[[#This Row],[Encounter_id]],'wf folder'!$B:$K,2,0),"No")</f>
        <v>No</v>
      </c>
      <c r="D289" s="90" t="str">
        <f>IFERROR(VLOOKUP(Table16[[#This Row],[Encounter_id]],'wf folder'!$B:$K,3,0),"No")</f>
        <v>No</v>
      </c>
      <c r="E289" s="90" t="str">
        <f>IFERROR(VLOOKUP(Table16[[#This Row],[Encounter_id]],'wf folder'!$B:$K,4,0),"No")</f>
        <v>No</v>
      </c>
      <c r="F289" s="90" t="str">
        <f>IFERROR(VLOOKUP(Table16[[#This Row],[Encounter_id]],'wf folder'!$B:$K,5,0),"No")</f>
        <v>Yes</v>
      </c>
      <c r="G289" s="90" t="str">
        <f>IFERROR(VLOOKUP(Table16[[#This Row],[Encounter_id]],'wf folder'!$B:$K,6,0),"No")</f>
        <v>No</v>
      </c>
      <c r="H289" s="90">
        <f>IFERROR(VLOOKUP(Table16[[#This Row],[Encounter_id]],'wf folder'!$B:$K,7,0),0)</f>
        <v>1</v>
      </c>
      <c r="I289" s="90" t="str">
        <f>IFERROR(VLOOKUP(Table16[[#This Row],[Encounter_id]],'wf folder'!$B:$K,8,0),"No")</f>
        <v>No</v>
      </c>
      <c r="J289" s="90" t="str">
        <f>IFERROR(VLOOKUP(Table16[[#This Row],[Encounter_id]],'wf folder'!$B:$K,9,0),"No")</f>
        <v>No</v>
      </c>
      <c r="K289" s="90" t="str">
        <f>IFERROR(VLOOKUP(Table16[[#This Row],[Encounter_id]],'wf folder'!$B:$K,10,0),"No")</f>
        <v>No</v>
      </c>
    </row>
    <row r="290" spans="1:11">
      <c r="A290" t="str">
        <f t="shared" si="4"/>
        <v>a</v>
      </c>
      <c r="B290" t="s">
        <v>708</v>
      </c>
      <c r="C290" s="90" t="str">
        <f>IFERROR(VLOOKUP(Table16[[#This Row],[Encounter_id]],'wf folder'!$B:$K,2,0),"No")</f>
        <v>No</v>
      </c>
      <c r="D290" s="90" t="str">
        <f>IFERROR(VLOOKUP(Table16[[#This Row],[Encounter_id]],'wf folder'!$B:$K,3,0),"No")</f>
        <v>Yes</v>
      </c>
      <c r="E290" s="90" t="str">
        <f>IFERROR(VLOOKUP(Table16[[#This Row],[Encounter_id]],'wf folder'!$B:$K,4,0),"No")</f>
        <v>No</v>
      </c>
      <c r="F290" s="90" t="str">
        <f>IFERROR(VLOOKUP(Table16[[#This Row],[Encounter_id]],'wf folder'!$B:$K,5,0),"No")</f>
        <v>No</v>
      </c>
      <c r="G290" s="90" t="str">
        <f>IFERROR(VLOOKUP(Table16[[#This Row],[Encounter_id]],'wf folder'!$B:$K,6,0),"No")</f>
        <v>No</v>
      </c>
      <c r="H290" s="90">
        <f>IFERROR(VLOOKUP(Table16[[#This Row],[Encounter_id]],'wf folder'!$B:$K,7,0),0)</f>
        <v>1</v>
      </c>
      <c r="I290" s="90" t="str">
        <f>IFERROR(VLOOKUP(Table16[[#This Row],[Encounter_id]],'wf folder'!$B:$K,8,0),"No")</f>
        <v>No</v>
      </c>
      <c r="J290" s="90" t="str">
        <f>IFERROR(VLOOKUP(Table16[[#This Row],[Encounter_id]],'wf folder'!$B:$K,9,0),"No")</f>
        <v>No</v>
      </c>
      <c r="K290" s="90" t="str">
        <f>IFERROR(VLOOKUP(Table16[[#This Row],[Encounter_id]],'wf folder'!$B:$K,10,0),"No")</f>
        <v>No</v>
      </c>
    </row>
    <row r="291" spans="1:11">
      <c r="A291" t="str">
        <f t="shared" si="4"/>
        <v>a</v>
      </c>
      <c r="B291" t="s">
        <v>709</v>
      </c>
      <c r="C291" s="90" t="str">
        <f>IFERROR(VLOOKUP(Table16[[#This Row],[Encounter_id]],'wf folder'!$B:$K,2,0),"No")</f>
        <v>No</v>
      </c>
      <c r="D291" s="90" t="str">
        <f>IFERROR(VLOOKUP(Table16[[#This Row],[Encounter_id]],'wf folder'!$B:$K,3,0),"No")</f>
        <v>No</v>
      </c>
      <c r="E291" s="90" t="str">
        <f>IFERROR(VLOOKUP(Table16[[#This Row],[Encounter_id]],'wf folder'!$B:$K,4,0),"No")</f>
        <v>No</v>
      </c>
      <c r="F291" s="90" t="str">
        <f>IFERROR(VLOOKUP(Table16[[#This Row],[Encounter_id]],'wf folder'!$B:$K,5,0),"No")</f>
        <v>No</v>
      </c>
      <c r="G291" s="90" t="str">
        <f>IFERROR(VLOOKUP(Table16[[#This Row],[Encounter_id]],'wf folder'!$B:$K,6,0),"No")</f>
        <v>No</v>
      </c>
      <c r="H291" s="90">
        <f>IFERROR(VLOOKUP(Table16[[#This Row],[Encounter_id]],'wf folder'!$B:$K,7,0),0)</f>
        <v>0</v>
      </c>
      <c r="I291" s="90" t="str">
        <f>IFERROR(VLOOKUP(Table16[[#This Row],[Encounter_id]],'wf folder'!$B:$K,8,0),"No")</f>
        <v>No</v>
      </c>
      <c r="J291" s="90" t="str">
        <f>IFERROR(VLOOKUP(Table16[[#This Row],[Encounter_id]],'wf folder'!$B:$K,9,0),"No")</f>
        <v>No</v>
      </c>
      <c r="K291" s="90" t="str">
        <f>IFERROR(VLOOKUP(Table16[[#This Row],[Encounter_id]],'wf folder'!$B:$K,10,0),"No")</f>
        <v>No</v>
      </c>
    </row>
    <row r="292" spans="1:11">
      <c r="A292" t="str">
        <f t="shared" si="4"/>
        <v>a</v>
      </c>
      <c r="B292" t="s">
        <v>710</v>
      </c>
      <c r="C292" s="90" t="str">
        <f>IFERROR(VLOOKUP(Table16[[#This Row],[Encounter_id]],'wf folder'!$B:$K,2,0),"No")</f>
        <v>No</v>
      </c>
      <c r="D292" s="90" t="str">
        <f>IFERROR(VLOOKUP(Table16[[#This Row],[Encounter_id]],'wf folder'!$B:$K,3,0),"No")</f>
        <v>No</v>
      </c>
      <c r="E292" s="90" t="str">
        <f>IFERROR(VLOOKUP(Table16[[#This Row],[Encounter_id]],'wf folder'!$B:$K,4,0),"No")</f>
        <v>No</v>
      </c>
      <c r="F292" s="90" t="str">
        <f>IFERROR(VLOOKUP(Table16[[#This Row],[Encounter_id]],'wf folder'!$B:$K,5,0),"No")</f>
        <v>No</v>
      </c>
      <c r="G292" s="90" t="str">
        <f>IFERROR(VLOOKUP(Table16[[#This Row],[Encounter_id]],'wf folder'!$B:$K,6,0),"No")</f>
        <v>No</v>
      </c>
      <c r="H292" s="90">
        <f>IFERROR(VLOOKUP(Table16[[#This Row],[Encounter_id]],'wf folder'!$B:$K,7,0),0)</f>
        <v>0</v>
      </c>
      <c r="I292" s="90" t="str">
        <f>IFERROR(VLOOKUP(Table16[[#This Row],[Encounter_id]],'wf folder'!$B:$K,8,0),"No")</f>
        <v>No</v>
      </c>
      <c r="J292" s="90" t="str">
        <f>IFERROR(VLOOKUP(Table16[[#This Row],[Encounter_id]],'wf folder'!$B:$K,9,0),"No")</f>
        <v>No</v>
      </c>
      <c r="K292" s="90" t="str">
        <f>IFERROR(VLOOKUP(Table16[[#This Row],[Encounter_id]],'wf folder'!$B:$K,10,0),"No")</f>
        <v>No</v>
      </c>
    </row>
    <row r="293" spans="1:11">
      <c r="A293" t="str">
        <f t="shared" si="4"/>
        <v>a</v>
      </c>
      <c r="B293" t="s">
        <v>711</v>
      </c>
      <c r="C293" s="90" t="str">
        <f>IFERROR(VLOOKUP(Table16[[#This Row],[Encounter_id]],'wf folder'!$B:$K,2,0),"No")</f>
        <v>No</v>
      </c>
      <c r="D293" s="90" t="str">
        <f>IFERROR(VLOOKUP(Table16[[#This Row],[Encounter_id]],'wf folder'!$B:$K,3,0),"No")</f>
        <v>No</v>
      </c>
      <c r="E293" s="90" t="str">
        <f>IFERROR(VLOOKUP(Table16[[#This Row],[Encounter_id]],'wf folder'!$B:$K,4,0),"No")</f>
        <v>No</v>
      </c>
      <c r="F293" s="90" t="str">
        <f>IFERROR(VLOOKUP(Table16[[#This Row],[Encounter_id]],'wf folder'!$B:$K,5,0),"No")</f>
        <v>No</v>
      </c>
      <c r="G293" s="90" t="str">
        <f>IFERROR(VLOOKUP(Table16[[#This Row],[Encounter_id]],'wf folder'!$B:$K,6,0),"No")</f>
        <v>No</v>
      </c>
      <c r="H293" s="90">
        <f>IFERROR(VLOOKUP(Table16[[#This Row],[Encounter_id]],'wf folder'!$B:$K,7,0),0)</f>
        <v>0</v>
      </c>
      <c r="I293" s="90" t="str">
        <f>IFERROR(VLOOKUP(Table16[[#This Row],[Encounter_id]],'wf folder'!$B:$K,8,0),"No")</f>
        <v>No</v>
      </c>
      <c r="J293" s="90" t="str">
        <f>IFERROR(VLOOKUP(Table16[[#This Row],[Encounter_id]],'wf folder'!$B:$K,9,0),"No")</f>
        <v>No</v>
      </c>
      <c r="K293" s="90" t="str">
        <f>IFERROR(VLOOKUP(Table16[[#This Row],[Encounter_id]],'wf folder'!$B:$K,10,0),"No")</f>
        <v>No</v>
      </c>
    </row>
    <row r="294" spans="1:11">
      <c r="A294" t="str">
        <f t="shared" si="4"/>
        <v>a</v>
      </c>
      <c r="B294" t="s">
        <v>712</v>
      </c>
      <c r="C294" s="90" t="str">
        <f>IFERROR(VLOOKUP(Table16[[#This Row],[Encounter_id]],'wf folder'!$B:$K,2,0),"No")</f>
        <v>No</v>
      </c>
      <c r="D294" s="90" t="str">
        <f>IFERROR(VLOOKUP(Table16[[#This Row],[Encounter_id]],'wf folder'!$B:$K,3,0),"No")</f>
        <v>Yes</v>
      </c>
      <c r="E294" s="90" t="str">
        <f>IFERROR(VLOOKUP(Table16[[#This Row],[Encounter_id]],'wf folder'!$B:$K,4,0),"No")</f>
        <v>No</v>
      </c>
      <c r="F294" s="90" t="str">
        <f>IFERROR(VLOOKUP(Table16[[#This Row],[Encounter_id]],'wf folder'!$B:$K,5,0),"No")</f>
        <v>No</v>
      </c>
      <c r="G294" s="90" t="str">
        <f>IFERROR(VLOOKUP(Table16[[#This Row],[Encounter_id]],'wf folder'!$B:$K,6,0),"No")</f>
        <v>No</v>
      </c>
      <c r="H294" s="90">
        <f>IFERROR(VLOOKUP(Table16[[#This Row],[Encounter_id]],'wf folder'!$B:$K,7,0),0)</f>
        <v>1</v>
      </c>
      <c r="I294" s="90" t="str">
        <f>IFERROR(VLOOKUP(Table16[[#This Row],[Encounter_id]],'wf folder'!$B:$K,8,0),"No")</f>
        <v>No</v>
      </c>
      <c r="J294" s="90" t="str">
        <f>IFERROR(VLOOKUP(Table16[[#This Row],[Encounter_id]],'wf folder'!$B:$K,9,0),"No")</f>
        <v>No</v>
      </c>
      <c r="K294" s="90" t="str">
        <f>IFERROR(VLOOKUP(Table16[[#This Row],[Encounter_id]],'wf folder'!$B:$K,10,0),"No")</f>
        <v>No</v>
      </c>
    </row>
    <row r="295" spans="1:11">
      <c r="A295" t="str">
        <f t="shared" si="4"/>
        <v>a</v>
      </c>
      <c r="B295" t="s">
        <v>713</v>
      </c>
      <c r="C295" s="90" t="str">
        <f>IFERROR(VLOOKUP(Table16[[#This Row],[Encounter_id]],'wf folder'!$B:$K,2,0),"No")</f>
        <v>No</v>
      </c>
      <c r="D295" s="90" t="str">
        <f>IFERROR(VLOOKUP(Table16[[#This Row],[Encounter_id]],'wf folder'!$B:$K,3,0),"No")</f>
        <v>No</v>
      </c>
      <c r="E295" s="90" t="str">
        <f>IFERROR(VLOOKUP(Table16[[#This Row],[Encounter_id]],'wf folder'!$B:$K,4,0),"No")</f>
        <v>No</v>
      </c>
      <c r="F295" s="90" t="str">
        <f>IFERROR(VLOOKUP(Table16[[#This Row],[Encounter_id]],'wf folder'!$B:$K,5,0),"No")</f>
        <v>No</v>
      </c>
      <c r="G295" s="90" t="str">
        <f>IFERROR(VLOOKUP(Table16[[#This Row],[Encounter_id]],'wf folder'!$B:$K,6,0),"No")</f>
        <v>No</v>
      </c>
      <c r="H295" s="90">
        <f>IFERROR(VLOOKUP(Table16[[#This Row],[Encounter_id]],'wf folder'!$B:$K,7,0),0)</f>
        <v>0</v>
      </c>
      <c r="I295" s="90" t="str">
        <f>IFERROR(VLOOKUP(Table16[[#This Row],[Encounter_id]],'wf folder'!$B:$K,8,0),"No")</f>
        <v>No</v>
      </c>
      <c r="J295" s="90" t="str">
        <f>IFERROR(VLOOKUP(Table16[[#This Row],[Encounter_id]],'wf folder'!$B:$K,9,0),"No")</f>
        <v>No</v>
      </c>
      <c r="K295" s="90" t="str">
        <f>IFERROR(VLOOKUP(Table16[[#This Row],[Encounter_id]],'wf folder'!$B:$K,10,0),"No")</f>
        <v>No</v>
      </c>
    </row>
    <row r="296" spans="1:11">
      <c r="A296" t="str">
        <f t="shared" si="4"/>
        <v>a</v>
      </c>
      <c r="B296" t="s">
        <v>714</v>
      </c>
      <c r="C296" s="90" t="str">
        <f>IFERROR(VLOOKUP(Table16[[#This Row],[Encounter_id]],'wf folder'!$B:$K,2,0),"No")</f>
        <v>No</v>
      </c>
      <c r="D296" s="90" t="str">
        <f>IFERROR(VLOOKUP(Table16[[#This Row],[Encounter_id]],'wf folder'!$B:$K,3,0),"No")</f>
        <v>No</v>
      </c>
      <c r="E296" s="90" t="str">
        <f>IFERROR(VLOOKUP(Table16[[#This Row],[Encounter_id]],'wf folder'!$B:$K,4,0),"No")</f>
        <v>No</v>
      </c>
      <c r="F296" s="90" t="str">
        <f>IFERROR(VLOOKUP(Table16[[#This Row],[Encounter_id]],'wf folder'!$B:$K,5,0),"No")</f>
        <v>No</v>
      </c>
      <c r="G296" s="90" t="str">
        <f>IFERROR(VLOOKUP(Table16[[#This Row],[Encounter_id]],'wf folder'!$B:$K,6,0),"No")</f>
        <v>Yes</v>
      </c>
      <c r="H296" s="90">
        <f>IFERROR(VLOOKUP(Table16[[#This Row],[Encounter_id]],'wf folder'!$B:$K,7,0),0)</f>
        <v>1</v>
      </c>
      <c r="I296" s="90" t="str">
        <f>IFERROR(VLOOKUP(Table16[[#This Row],[Encounter_id]],'wf folder'!$B:$K,8,0),"No")</f>
        <v>No</v>
      </c>
      <c r="J296" s="90" t="str">
        <f>IFERROR(VLOOKUP(Table16[[#This Row],[Encounter_id]],'wf folder'!$B:$K,9,0),"No")</f>
        <v>No</v>
      </c>
      <c r="K296" s="90" t="str">
        <f>IFERROR(VLOOKUP(Table16[[#This Row],[Encounter_id]],'wf folder'!$B:$K,10,0),"No")</f>
        <v>Yes</v>
      </c>
    </row>
    <row r="297" spans="1:11">
      <c r="A297" t="str">
        <f t="shared" si="4"/>
        <v>a</v>
      </c>
      <c r="B297" t="s">
        <v>715</v>
      </c>
      <c r="C297" s="90" t="str">
        <f>IFERROR(VLOOKUP(Table16[[#This Row],[Encounter_id]],'wf folder'!$B:$K,2,0),"No")</f>
        <v>No</v>
      </c>
      <c r="D297" s="90" t="str">
        <f>IFERROR(VLOOKUP(Table16[[#This Row],[Encounter_id]],'wf folder'!$B:$K,3,0),"No")</f>
        <v>No</v>
      </c>
      <c r="E297" s="90" t="str">
        <f>IFERROR(VLOOKUP(Table16[[#This Row],[Encounter_id]],'wf folder'!$B:$K,4,0),"No")</f>
        <v>No</v>
      </c>
      <c r="F297" s="90" t="str">
        <f>IFERROR(VLOOKUP(Table16[[#This Row],[Encounter_id]],'wf folder'!$B:$K,5,0),"No")</f>
        <v>No</v>
      </c>
      <c r="G297" s="90" t="str">
        <f>IFERROR(VLOOKUP(Table16[[#This Row],[Encounter_id]],'wf folder'!$B:$K,6,0),"No")</f>
        <v>No</v>
      </c>
      <c r="H297" s="90">
        <f>IFERROR(VLOOKUP(Table16[[#This Row],[Encounter_id]],'wf folder'!$B:$K,7,0),0)</f>
        <v>0</v>
      </c>
      <c r="I297" s="90" t="str">
        <f>IFERROR(VLOOKUP(Table16[[#This Row],[Encounter_id]],'wf folder'!$B:$K,8,0),"No")</f>
        <v>No</v>
      </c>
      <c r="J297" s="90" t="str">
        <f>IFERROR(VLOOKUP(Table16[[#This Row],[Encounter_id]],'wf folder'!$B:$K,9,0),"No")</f>
        <v>No</v>
      </c>
      <c r="K297" s="90" t="str">
        <f>IFERROR(VLOOKUP(Table16[[#This Row],[Encounter_id]],'wf folder'!$B:$K,10,0),"No")</f>
        <v>No</v>
      </c>
    </row>
    <row r="298" spans="1:11">
      <c r="A298" t="str">
        <f t="shared" si="4"/>
        <v>a</v>
      </c>
      <c r="B298" t="s">
        <v>716</v>
      </c>
      <c r="C298" s="90" t="str">
        <f>IFERROR(VLOOKUP(Table16[[#This Row],[Encounter_id]],'wf folder'!$B:$K,2,0),"No")</f>
        <v>No</v>
      </c>
      <c r="D298" s="90" t="str">
        <f>IFERROR(VLOOKUP(Table16[[#This Row],[Encounter_id]],'wf folder'!$B:$K,3,0),"No")</f>
        <v>No</v>
      </c>
      <c r="E298" s="90" t="str">
        <f>IFERROR(VLOOKUP(Table16[[#This Row],[Encounter_id]],'wf folder'!$B:$K,4,0),"No")</f>
        <v>No</v>
      </c>
      <c r="F298" s="90" t="str">
        <f>IFERROR(VLOOKUP(Table16[[#This Row],[Encounter_id]],'wf folder'!$B:$K,5,0),"No")</f>
        <v>No</v>
      </c>
      <c r="G298" s="90" t="str">
        <f>IFERROR(VLOOKUP(Table16[[#This Row],[Encounter_id]],'wf folder'!$B:$K,6,0),"No")</f>
        <v>No</v>
      </c>
      <c r="H298" s="90">
        <f>IFERROR(VLOOKUP(Table16[[#This Row],[Encounter_id]],'wf folder'!$B:$K,7,0),0)</f>
        <v>0</v>
      </c>
      <c r="I298" s="90" t="str">
        <f>IFERROR(VLOOKUP(Table16[[#This Row],[Encounter_id]],'wf folder'!$B:$K,8,0),"No")</f>
        <v>No</v>
      </c>
      <c r="J298" s="90" t="str">
        <f>IFERROR(VLOOKUP(Table16[[#This Row],[Encounter_id]],'wf folder'!$B:$K,9,0),"No")</f>
        <v>No</v>
      </c>
      <c r="K298" s="90" t="str">
        <f>IFERROR(VLOOKUP(Table16[[#This Row],[Encounter_id]],'wf folder'!$B:$K,10,0),"No")</f>
        <v>No</v>
      </c>
    </row>
    <row r="299" spans="1:11">
      <c r="A299" t="str">
        <f t="shared" si="4"/>
        <v>a</v>
      </c>
      <c r="B299" t="s">
        <v>717</v>
      </c>
      <c r="C299" s="90" t="str">
        <f>IFERROR(VLOOKUP(Table16[[#This Row],[Encounter_id]],'wf folder'!$B:$K,2,0),"No")</f>
        <v>No</v>
      </c>
      <c r="D299" s="90" t="str">
        <f>IFERROR(VLOOKUP(Table16[[#This Row],[Encounter_id]],'wf folder'!$B:$K,3,0),"No")</f>
        <v>No</v>
      </c>
      <c r="E299" s="90" t="str">
        <f>IFERROR(VLOOKUP(Table16[[#This Row],[Encounter_id]],'wf folder'!$B:$K,4,0),"No")</f>
        <v>No</v>
      </c>
      <c r="F299" s="90" t="str">
        <f>IFERROR(VLOOKUP(Table16[[#This Row],[Encounter_id]],'wf folder'!$B:$K,5,0),"No")</f>
        <v>No</v>
      </c>
      <c r="G299" s="90" t="str">
        <f>IFERROR(VLOOKUP(Table16[[#This Row],[Encounter_id]],'wf folder'!$B:$K,6,0),"No")</f>
        <v>No</v>
      </c>
      <c r="H299" s="90">
        <f>IFERROR(VLOOKUP(Table16[[#This Row],[Encounter_id]],'wf folder'!$B:$K,7,0),0)</f>
        <v>0</v>
      </c>
      <c r="I299" s="90" t="str">
        <f>IFERROR(VLOOKUP(Table16[[#This Row],[Encounter_id]],'wf folder'!$B:$K,8,0),"No")</f>
        <v>No</v>
      </c>
      <c r="J299" s="90" t="str">
        <f>IFERROR(VLOOKUP(Table16[[#This Row],[Encounter_id]],'wf folder'!$B:$K,9,0),"No")</f>
        <v>No</v>
      </c>
      <c r="K299" s="90" t="str">
        <f>IFERROR(VLOOKUP(Table16[[#This Row],[Encounter_id]],'wf folder'!$B:$K,10,0),"No")</f>
        <v>No</v>
      </c>
    </row>
    <row r="300" spans="1:11">
      <c r="A300" t="str">
        <f t="shared" si="4"/>
        <v>a</v>
      </c>
      <c r="B300" t="s">
        <v>718</v>
      </c>
      <c r="C300" s="90" t="str">
        <f>IFERROR(VLOOKUP(Table16[[#This Row],[Encounter_id]],'wf folder'!$B:$K,2,0),"No")</f>
        <v>No</v>
      </c>
      <c r="D300" s="90" t="str">
        <f>IFERROR(VLOOKUP(Table16[[#This Row],[Encounter_id]],'wf folder'!$B:$K,3,0),"No")</f>
        <v>No</v>
      </c>
      <c r="E300" s="90" t="str">
        <f>IFERROR(VLOOKUP(Table16[[#This Row],[Encounter_id]],'wf folder'!$B:$K,4,0),"No")</f>
        <v>No</v>
      </c>
      <c r="F300" s="90" t="str">
        <f>IFERROR(VLOOKUP(Table16[[#This Row],[Encounter_id]],'wf folder'!$B:$K,5,0),"No")</f>
        <v>No</v>
      </c>
      <c r="G300" s="90" t="str">
        <f>IFERROR(VLOOKUP(Table16[[#This Row],[Encounter_id]],'wf folder'!$B:$K,6,0),"No")</f>
        <v>No</v>
      </c>
      <c r="H300" s="90">
        <f>IFERROR(VLOOKUP(Table16[[#This Row],[Encounter_id]],'wf folder'!$B:$K,7,0),0)</f>
        <v>0</v>
      </c>
      <c r="I300" s="90" t="str">
        <f>IFERROR(VLOOKUP(Table16[[#This Row],[Encounter_id]],'wf folder'!$B:$K,8,0),"No")</f>
        <v>No</v>
      </c>
      <c r="J300" s="90" t="str">
        <f>IFERROR(VLOOKUP(Table16[[#This Row],[Encounter_id]],'wf folder'!$B:$K,9,0),"No")</f>
        <v>No</v>
      </c>
      <c r="K300" s="90" t="str">
        <f>IFERROR(VLOOKUP(Table16[[#This Row],[Encounter_id]],'wf folder'!$B:$K,10,0),"No")</f>
        <v>No</v>
      </c>
    </row>
    <row r="301" spans="1:11">
      <c r="A301" t="str">
        <f t="shared" si="4"/>
        <v>a</v>
      </c>
      <c r="B301" t="s">
        <v>719</v>
      </c>
      <c r="C301" s="90" t="str">
        <f>IFERROR(VLOOKUP(Table16[[#This Row],[Encounter_id]],'wf folder'!$B:$K,2,0),"No")</f>
        <v>No</v>
      </c>
      <c r="D301" s="90" t="str">
        <f>IFERROR(VLOOKUP(Table16[[#This Row],[Encounter_id]],'wf folder'!$B:$K,3,0),"No")</f>
        <v>No</v>
      </c>
      <c r="E301" s="90" t="str">
        <f>IFERROR(VLOOKUP(Table16[[#This Row],[Encounter_id]],'wf folder'!$B:$K,4,0),"No")</f>
        <v>No</v>
      </c>
      <c r="F301" s="90" t="str">
        <f>IFERROR(VLOOKUP(Table16[[#This Row],[Encounter_id]],'wf folder'!$B:$K,5,0),"No")</f>
        <v>No</v>
      </c>
      <c r="G301" s="90" t="str">
        <f>IFERROR(VLOOKUP(Table16[[#This Row],[Encounter_id]],'wf folder'!$B:$K,6,0),"No")</f>
        <v>No</v>
      </c>
      <c r="H301" s="90">
        <f>IFERROR(VLOOKUP(Table16[[#This Row],[Encounter_id]],'wf folder'!$B:$K,7,0),0)</f>
        <v>0</v>
      </c>
      <c r="I301" s="90" t="str">
        <f>IFERROR(VLOOKUP(Table16[[#This Row],[Encounter_id]],'wf folder'!$B:$K,8,0),"No")</f>
        <v>No</v>
      </c>
      <c r="J301" s="90" t="str">
        <f>IFERROR(VLOOKUP(Table16[[#This Row],[Encounter_id]],'wf folder'!$B:$K,9,0),"No")</f>
        <v>No</v>
      </c>
      <c r="K301" s="90" t="str">
        <f>IFERROR(VLOOKUP(Table16[[#This Row],[Encounter_id]],'wf folder'!$B:$K,10,0),"No")</f>
        <v>No</v>
      </c>
    </row>
    <row r="302" spans="1:11">
      <c r="A302" t="str">
        <f t="shared" si="4"/>
        <v>a</v>
      </c>
      <c r="B302" t="s">
        <v>720</v>
      </c>
      <c r="C302" s="90" t="str">
        <f>IFERROR(VLOOKUP(Table16[[#This Row],[Encounter_id]],'wf folder'!$B:$K,2,0),"No")</f>
        <v>Yes</v>
      </c>
      <c r="D302" s="90" t="str">
        <f>IFERROR(VLOOKUP(Table16[[#This Row],[Encounter_id]],'wf folder'!$B:$K,3,0),"No")</f>
        <v>No</v>
      </c>
      <c r="E302" s="90" t="str">
        <f>IFERROR(VLOOKUP(Table16[[#This Row],[Encounter_id]],'wf folder'!$B:$K,4,0),"No")</f>
        <v>No</v>
      </c>
      <c r="F302" s="90" t="str">
        <f>IFERROR(VLOOKUP(Table16[[#This Row],[Encounter_id]],'wf folder'!$B:$K,5,0),"No")</f>
        <v>No</v>
      </c>
      <c r="G302" s="90" t="str">
        <f>IFERROR(VLOOKUP(Table16[[#This Row],[Encounter_id]],'wf folder'!$B:$K,6,0),"No")</f>
        <v>No</v>
      </c>
      <c r="H302" s="90">
        <f>IFERROR(VLOOKUP(Table16[[#This Row],[Encounter_id]],'wf folder'!$B:$K,7,0),0)</f>
        <v>1</v>
      </c>
      <c r="I302" s="90" t="str">
        <f>IFERROR(VLOOKUP(Table16[[#This Row],[Encounter_id]],'wf folder'!$B:$K,8,0),"No")</f>
        <v>No</v>
      </c>
      <c r="J302" s="90" t="str">
        <f>IFERROR(VLOOKUP(Table16[[#This Row],[Encounter_id]],'wf folder'!$B:$K,9,0),"No")</f>
        <v>No</v>
      </c>
      <c r="K302" s="90" t="str">
        <f>IFERROR(VLOOKUP(Table16[[#This Row],[Encounter_id]],'wf folder'!$B:$K,10,0),"No")</f>
        <v>No</v>
      </c>
    </row>
    <row r="303" spans="1:11">
      <c r="A303" t="str">
        <f t="shared" si="4"/>
        <v>a</v>
      </c>
      <c r="B303" t="s">
        <v>721</v>
      </c>
      <c r="C303" s="90" t="str">
        <f>IFERROR(VLOOKUP(Table16[[#This Row],[Encounter_id]],'wf folder'!$B:$K,2,0),"No")</f>
        <v>No</v>
      </c>
      <c r="D303" s="90" t="str">
        <f>IFERROR(VLOOKUP(Table16[[#This Row],[Encounter_id]],'wf folder'!$B:$K,3,0),"No")</f>
        <v>No</v>
      </c>
      <c r="E303" s="90" t="str">
        <f>IFERROR(VLOOKUP(Table16[[#This Row],[Encounter_id]],'wf folder'!$B:$K,4,0),"No")</f>
        <v>No</v>
      </c>
      <c r="F303" s="90" t="str">
        <f>IFERROR(VLOOKUP(Table16[[#This Row],[Encounter_id]],'wf folder'!$B:$K,5,0),"No")</f>
        <v>No</v>
      </c>
      <c r="G303" s="90" t="str">
        <f>IFERROR(VLOOKUP(Table16[[#This Row],[Encounter_id]],'wf folder'!$B:$K,6,0),"No")</f>
        <v>Yes</v>
      </c>
      <c r="H303" s="90">
        <f>IFERROR(VLOOKUP(Table16[[#This Row],[Encounter_id]],'wf folder'!$B:$K,7,0),0)</f>
        <v>1</v>
      </c>
      <c r="I303" s="90" t="str">
        <f>IFERROR(VLOOKUP(Table16[[#This Row],[Encounter_id]],'wf folder'!$B:$K,8,0),"No")</f>
        <v>No</v>
      </c>
      <c r="J303" s="90" t="str">
        <f>IFERROR(VLOOKUP(Table16[[#This Row],[Encounter_id]],'wf folder'!$B:$K,9,0),"No")</f>
        <v>No</v>
      </c>
      <c r="K303" s="90" t="str">
        <f>IFERROR(VLOOKUP(Table16[[#This Row],[Encounter_id]],'wf folder'!$B:$K,10,0),"No")</f>
        <v>Yes</v>
      </c>
    </row>
    <row r="304" spans="1:11">
      <c r="A304" t="str">
        <f t="shared" si="4"/>
        <v>a</v>
      </c>
      <c r="B304" t="s">
        <v>722</v>
      </c>
      <c r="C304" s="90" t="str">
        <f>IFERROR(VLOOKUP(Table16[[#This Row],[Encounter_id]],'wf folder'!$B:$K,2,0),"No")</f>
        <v>No</v>
      </c>
      <c r="D304" s="90" t="str">
        <f>IFERROR(VLOOKUP(Table16[[#This Row],[Encounter_id]],'wf folder'!$B:$K,3,0),"No")</f>
        <v>No</v>
      </c>
      <c r="E304" s="90" t="str">
        <f>IFERROR(VLOOKUP(Table16[[#This Row],[Encounter_id]],'wf folder'!$B:$K,4,0),"No")</f>
        <v>No</v>
      </c>
      <c r="F304" s="90" t="str">
        <f>IFERROR(VLOOKUP(Table16[[#This Row],[Encounter_id]],'wf folder'!$B:$K,5,0),"No")</f>
        <v>No</v>
      </c>
      <c r="G304" s="90" t="str">
        <f>IFERROR(VLOOKUP(Table16[[#This Row],[Encounter_id]],'wf folder'!$B:$K,6,0),"No")</f>
        <v>No</v>
      </c>
      <c r="H304" s="90">
        <f>IFERROR(VLOOKUP(Table16[[#This Row],[Encounter_id]],'wf folder'!$B:$K,7,0),0)</f>
        <v>0</v>
      </c>
      <c r="I304" s="90" t="str">
        <f>IFERROR(VLOOKUP(Table16[[#This Row],[Encounter_id]],'wf folder'!$B:$K,8,0),"No")</f>
        <v>No</v>
      </c>
      <c r="J304" s="90" t="str">
        <f>IFERROR(VLOOKUP(Table16[[#This Row],[Encounter_id]],'wf folder'!$B:$K,9,0),"No")</f>
        <v>No</v>
      </c>
      <c r="K304" s="90" t="str">
        <f>IFERROR(VLOOKUP(Table16[[#This Row],[Encounter_id]],'wf folder'!$B:$K,10,0),"No")</f>
        <v>No</v>
      </c>
    </row>
    <row r="305" spans="1:11">
      <c r="A305" t="str">
        <f t="shared" si="4"/>
        <v>a</v>
      </c>
      <c r="B305" t="s">
        <v>723</v>
      </c>
      <c r="C305" s="90" t="str">
        <f>IFERROR(VLOOKUP(Table16[[#This Row],[Encounter_id]],'wf folder'!$B:$K,2,0),"No")</f>
        <v>No</v>
      </c>
      <c r="D305" s="90" t="str">
        <f>IFERROR(VLOOKUP(Table16[[#This Row],[Encounter_id]],'wf folder'!$B:$K,3,0),"No")</f>
        <v>No</v>
      </c>
      <c r="E305" s="90" t="str">
        <f>IFERROR(VLOOKUP(Table16[[#This Row],[Encounter_id]],'wf folder'!$B:$K,4,0),"No")</f>
        <v>No</v>
      </c>
      <c r="F305" s="90" t="str">
        <f>IFERROR(VLOOKUP(Table16[[#This Row],[Encounter_id]],'wf folder'!$B:$K,5,0),"No")</f>
        <v>No</v>
      </c>
      <c r="G305" s="90" t="str">
        <f>IFERROR(VLOOKUP(Table16[[#This Row],[Encounter_id]],'wf folder'!$B:$K,6,0),"No")</f>
        <v>No</v>
      </c>
      <c r="H305" s="90">
        <f>IFERROR(VLOOKUP(Table16[[#This Row],[Encounter_id]],'wf folder'!$B:$K,7,0),0)</f>
        <v>0</v>
      </c>
      <c r="I305" s="90" t="str">
        <f>IFERROR(VLOOKUP(Table16[[#This Row],[Encounter_id]],'wf folder'!$B:$K,8,0),"No")</f>
        <v>No</v>
      </c>
      <c r="J305" s="90" t="str">
        <f>IFERROR(VLOOKUP(Table16[[#This Row],[Encounter_id]],'wf folder'!$B:$K,9,0),"No")</f>
        <v>No</v>
      </c>
      <c r="K305" s="90" t="str">
        <f>IFERROR(VLOOKUP(Table16[[#This Row],[Encounter_id]],'wf folder'!$B:$K,10,0),"No")</f>
        <v>No</v>
      </c>
    </row>
    <row r="306" spans="1:11">
      <c r="A306" t="str">
        <f t="shared" si="4"/>
        <v>a</v>
      </c>
      <c r="B306" t="s">
        <v>724</v>
      </c>
      <c r="C306" s="90" t="str">
        <f>IFERROR(VLOOKUP(Table16[[#This Row],[Encounter_id]],'wf folder'!$B:$K,2,0),"No")</f>
        <v>No</v>
      </c>
      <c r="D306" s="90" t="str">
        <f>IFERROR(VLOOKUP(Table16[[#This Row],[Encounter_id]],'wf folder'!$B:$K,3,0),"No")</f>
        <v>No</v>
      </c>
      <c r="E306" s="90" t="str">
        <f>IFERROR(VLOOKUP(Table16[[#This Row],[Encounter_id]],'wf folder'!$B:$K,4,0),"No")</f>
        <v>No</v>
      </c>
      <c r="F306" s="90" t="str">
        <f>IFERROR(VLOOKUP(Table16[[#This Row],[Encounter_id]],'wf folder'!$B:$K,5,0),"No")</f>
        <v>No</v>
      </c>
      <c r="G306" s="90" t="str">
        <f>IFERROR(VLOOKUP(Table16[[#This Row],[Encounter_id]],'wf folder'!$B:$K,6,0),"No")</f>
        <v>No</v>
      </c>
      <c r="H306" s="90">
        <f>IFERROR(VLOOKUP(Table16[[#This Row],[Encounter_id]],'wf folder'!$B:$K,7,0),0)</f>
        <v>0</v>
      </c>
      <c r="I306" s="90" t="str">
        <f>IFERROR(VLOOKUP(Table16[[#This Row],[Encounter_id]],'wf folder'!$B:$K,8,0),"No")</f>
        <v>No</v>
      </c>
      <c r="J306" s="90" t="str">
        <f>IFERROR(VLOOKUP(Table16[[#This Row],[Encounter_id]],'wf folder'!$B:$K,9,0),"No")</f>
        <v>No</v>
      </c>
      <c r="K306" s="90" t="str">
        <f>IFERROR(VLOOKUP(Table16[[#This Row],[Encounter_id]],'wf folder'!$B:$K,10,0),"No")</f>
        <v>No</v>
      </c>
    </row>
    <row r="307" spans="1:11">
      <c r="A307" t="str">
        <f t="shared" si="4"/>
        <v>a</v>
      </c>
      <c r="B307" t="s">
        <v>725</v>
      </c>
      <c r="C307" s="90" t="str">
        <f>IFERROR(VLOOKUP(Table16[[#This Row],[Encounter_id]],'wf folder'!$B:$K,2,0),"No")</f>
        <v>No</v>
      </c>
      <c r="D307" s="90" t="str">
        <f>IFERROR(VLOOKUP(Table16[[#This Row],[Encounter_id]],'wf folder'!$B:$K,3,0),"No")</f>
        <v>Yes</v>
      </c>
      <c r="E307" s="90" t="str">
        <f>IFERROR(VLOOKUP(Table16[[#This Row],[Encounter_id]],'wf folder'!$B:$K,4,0),"No")</f>
        <v>No</v>
      </c>
      <c r="F307" s="90" t="str">
        <f>IFERROR(VLOOKUP(Table16[[#This Row],[Encounter_id]],'wf folder'!$B:$K,5,0),"No")</f>
        <v>No</v>
      </c>
      <c r="G307" s="90" t="str">
        <f>IFERROR(VLOOKUP(Table16[[#This Row],[Encounter_id]],'wf folder'!$B:$K,6,0),"No")</f>
        <v>No</v>
      </c>
      <c r="H307" s="90">
        <f>IFERROR(VLOOKUP(Table16[[#This Row],[Encounter_id]],'wf folder'!$B:$K,7,0),0)</f>
        <v>1</v>
      </c>
      <c r="I307" s="90" t="str">
        <f>IFERROR(VLOOKUP(Table16[[#This Row],[Encounter_id]],'wf folder'!$B:$K,8,0),"No")</f>
        <v>No</v>
      </c>
      <c r="J307" s="90" t="str">
        <f>IFERROR(VLOOKUP(Table16[[#This Row],[Encounter_id]],'wf folder'!$B:$K,9,0),"No")</f>
        <v>No</v>
      </c>
      <c r="K307" s="90" t="str">
        <f>IFERROR(VLOOKUP(Table16[[#This Row],[Encounter_id]],'wf folder'!$B:$K,10,0),"No")</f>
        <v>No</v>
      </c>
    </row>
    <row r="308" spans="1:11">
      <c r="A308" t="str">
        <f t="shared" si="4"/>
        <v>a</v>
      </c>
      <c r="B308" t="s">
        <v>726</v>
      </c>
      <c r="C308" s="90" t="str">
        <f>IFERROR(VLOOKUP(Table16[[#This Row],[Encounter_id]],'wf folder'!$B:$K,2,0),"No")</f>
        <v>No</v>
      </c>
      <c r="D308" s="90" t="str">
        <f>IFERROR(VLOOKUP(Table16[[#This Row],[Encounter_id]],'wf folder'!$B:$K,3,0),"No")</f>
        <v>No</v>
      </c>
      <c r="E308" s="90" t="str">
        <f>IFERROR(VLOOKUP(Table16[[#This Row],[Encounter_id]],'wf folder'!$B:$K,4,0),"No")</f>
        <v>No</v>
      </c>
      <c r="F308" s="90" t="str">
        <f>IFERROR(VLOOKUP(Table16[[#This Row],[Encounter_id]],'wf folder'!$B:$K,5,0),"No")</f>
        <v>No</v>
      </c>
      <c r="G308" s="90" t="str">
        <f>IFERROR(VLOOKUP(Table16[[#This Row],[Encounter_id]],'wf folder'!$B:$K,6,0),"No")</f>
        <v>No</v>
      </c>
      <c r="H308" s="90">
        <f>IFERROR(VLOOKUP(Table16[[#This Row],[Encounter_id]],'wf folder'!$B:$K,7,0),0)</f>
        <v>0</v>
      </c>
      <c r="I308" s="90" t="str">
        <f>IFERROR(VLOOKUP(Table16[[#This Row],[Encounter_id]],'wf folder'!$B:$K,8,0),"No")</f>
        <v>No</v>
      </c>
      <c r="J308" s="90" t="str">
        <f>IFERROR(VLOOKUP(Table16[[#This Row],[Encounter_id]],'wf folder'!$B:$K,9,0),"No")</f>
        <v>No</v>
      </c>
      <c r="K308" s="90" t="str">
        <f>IFERROR(VLOOKUP(Table16[[#This Row],[Encounter_id]],'wf folder'!$B:$K,10,0),"No")</f>
        <v>No</v>
      </c>
    </row>
    <row r="309" spans="1:11">
      <c r="A309" t="str">
        <f t="shared" si="4"/>
        <v>a</v>
      </c>
      <c r="B309" t="s">
        <v>727</v>
      </c>
      <c r="C309" s="90" t="str">
        <f>IFERROR(VLOOKUP(Table16[[#This Row],[Encounter_id]],'wf folder'!$B:$K,2,0),"No")</f>
        <v>No</v>
      </c>
      <c r="D309" s="90" t="str">
        <f>IFERROR(VLOOKUP(Table16[[#This Row],[Encounter_id]],'wf folder'!$B:$K,3,0),"No")</f>
        <v>Yes</v>
      </c>
      <c r="E309" s="90" t="str">
        <f>IFERROR(VLOOKUP(Table16[[#This Row],[Encounter_id]],'wf folder'!$B:$K,4,0),"No")</f>
        <v>No</v>
      </c>
      <c r="F309" s="90" t="str">
        <f>IFERROR(VLOOKUP(Table16[[#This Row],[Encounter_id]],'wf folder'!$B:$K,5,0),"No")</f>
        <v>No</v>
      </c>
      <c r="G309" s="90" t="str">
        <f>IFERROR(VLOOKUP(Table16[[#This Row],[Encounter_id]],'wf folder'!$B:$K,6,0),"No")</f>
        <v>No</v>
      </c>
      <c r="H309" s="90">
        <f>IFERROR(VLOOKUP(Table16[[#This Row],[Encounter_id]],'wf folder'!$B:$K,7,0),0)</f>
        <v>1</v>
      </c>
      <c r="I309" s="90" t="str">
        <f>IFERROR(VLOOKUP(Table16[[#This Row],[Encounter_id]],'wf folder'!$B:$K,8,0),"No")</f>
        <v>No</v>
      </c>
      <c r="J309" s="90" t="str">
        <f>IFERROR(VLOOKUP(Table16[[#This Row],[Encounter_id]],'wf folder'!$B:$K,9,0),"No")</f>
        <v>No</v>
      </c>
      <c r="K309" s="90" t="str">
        <f>IFERROR(VLOOKUP(Table16[[#This Row],[Encounter_id]],'wf folder'!$B:$K,10,0),"No")</f>
        <v>No</v>
      </c>
    </row>
    <row r="310" spans="1:11">
      <c r="A310" t="str">
        <f t="shared" si="4"/>
        <v>a</v>
      </c>
      <c r="B310" t="s">
        <v>728</v>
      </c>
      <c r="C310" s="90" t="str">
        <f>IFERROR(VLOOKUP(Table16[[#This Row],[Encounter_id]],'wf folder'!$B:$K,2,0),"No")</f>
        <v>No</v>
      </c>
      <c r="D310" s="90" t="str">
        <f>IFERROR(VLOOKUP(Table16[[#This Row],[Encounter_id]],'wf folder'!$B:$K,3,0),"No")</f>
        <v>No</v>
      </c>
      <c r="E310" s="90" t="str">
        <f>IFERROR(VLOOKUP(Table16[[#This Row],[Encounter_id]],'wf folder'!$B:$K,4,0),"No")</f>
        <v>No</v>
      </c>
      <c r="F310" s="90" t="str">
        <f>IFERROR(VLOOKUP(Table16[[#This Row],[Encounter_id]],'wf folder'!$B:$K,5,0),"No")</f>
        <v>No</v>
      </c>
      <c r="G310" s="90" t="str">
        <f>IFERROR(VLOOKUP(Table16[[#This Row],[Encounter_id]],'wf folder'!$B:$K,6,0),"No")</f>
        <v>No</v>
      </c>
      <c r="H310" s="90">
        <f>IFERROR(VLOOKUP(Table16[[#This Row],[Encounter_id]],'wf folder'!$B:$K,7,0),0)</f>
        <v>0</v>
      </c>
      <c r="I310" s="90" t="str">
        <f>IFERROR(VLOOKUP(Table16[[#This Row],[Encounter_id]],'wf folder'!$B:$K,8,0),"No")</f>
        <v>No</v>
      </c>
      <c r="J310" s="90" t="str">
        <f>IFERROR(VLOOKUP(Table16[[#This Row],[Encounter_id]],'wf folder'!$B:$K,9,0),"No")</f>
        <v>No</v>
      </c>
      <c r="K310" s="90" t="str">
        <f>IFERROR(VLOOKUP(Table16[[#This Row],[Encounter_id]],'wf folder'!$B:$K,10,0),"No")</f>
        <v>No</v>
      </c>
    </row>
    <row r="311" spans="1:11">
      <c r="A311" t="str">
        <f t="shared" si="4"/>
        <v>a</v>
      </c>
      <c r="B311" t="s">
        <v>729</v>
      </c>
      <c r="C311" s="90" t="str">
        <f>IFERROR(VLOOKUP(Table16[[#This Row],[Encounter_id]],'wf folder'!$B:$K,2,0),"No")</f>
        <v>No</v>
      </c>
      <c r="D311" s="90" t="str">
        <f>IFERROR(VLOOKUP(Table16[[#This Row],[Encounter_id]],'wf folder'!$B:$K,3,0),"No")</f>
        <v>No</v>
      </c>
      <c r="E311" s="90" t="str">
        <f>IFERROR(VLOOKUP(Table16[[#This Row],[Encounter_id]],'wf folder'!$B:$K,4,0),"No")</f>
        <v>No</v>
      </c>
      <c r="F311" s="90" t="str">
        <f>IFERROR(VLOOKUP(Table16[[#This Row],[Encounter_id]],'wf folder'!$B:$K,5,0),"No")</f>
        <v>No</v>
      </c>
      <c r="G311" s="90" t="str">
        <f>IFERROR(VLOOKUP(Table16[[#This Row],[Encounter_id]],'wf folder'!$B:$K,6,0),"No")</f>
        <v>No</v>
      </c>
      <c r="H311" s="90">
        <f>IFERROR(VLOOKUP(Table16[[#This Row],[Encounter_id]],'wf folder'!$B:$K,7,0),0)</f>
        <v>0</v>
      </c>
      <c r="I311" s="90" t="str">
        <f>IFERROR(VLOOKUP(Table16[[#This Row],[Encounter_id]],'wf folder'!$B:$K,8,0),"No")</f>
        <v>No</v>
      </c>
      <c r="J311" s="90" t="str">
        <f>IFERROR(VLOOKUP(Table16[[#This Row],[Encounter_id]],'wf folder'!$B:$K,9,0),"No")</f>
        <v>No</v>
      </c>
      <c r="K311" s="90" t="str">
        <f>IFERROR(VLOOKUP(Table16[[#This Row],[Encounter_id]],'wf folder'!$B:$K,10,0),"No")</f>
        <v>No</v>
      </c>
    </row>
    <row r="312" spans="1:11">
      <c r="A312" t="str">
        <f t="shared" si="4"/>
        <v>a</v>
      </c>
      <c r="B312" t="s">
        <v>730</v>
      </c>
      <c r="C312" s="90" t="str">
        <f>IFERROR(VLOOKUP(Table16[[#This Row],[Encounter_id]],'wf folder'!$B:$K,2,0),"No")</f>
        <v>No</v>
      </c>
      <c r="D312" s="90" t="str">
        <f>IFERROR(VLOOKUP(Table16[[#This Row],[Encounter_id]],'wf folder'!$B:$K,3,0),"No")</f>
        <v>No</v>
      </c>
      <c r="E312" s="90" t="str">
        <f>IFERROR(VLOOKUP(Table16[[#This Row],[Encounter_id]],'wf folder'!$B:$K,4,0),"No")</f>
        <v>No</v>
      </c>
      <c r="F312" s="90" t="str">
        <f>IFERROR(VLOOKUP(Table16[[#This Row],[Encounter_id]],'wf folder'!$B:$K,5,0),"No")</f>
        <v>No</v>
      </c>
      <c r="G312" s="90" t="str">
        <f>IFERROR(VLOOKUP(Table16[[#This Row],[Encounter_id]],'wf folder'!$B:$K,6,0),"No")</f>
        <v>No</v>
      </c>
      <c r="H312" s="90">
        <f>IFERROR(VLOOKUP(Table16[[#This Row],[Encounter_id]],'wf folder'!$B:$K,7,0),0)</f>
        <v>0</v>
      </c>
      <c r="I312" s="90" t="str">
        <f>IFERROR(VLOOKUP(Table16[[#This Row],[Encounter_id]],'wf folder'!$B:$K,8,0),"No")</f>
        <v>No</v>
      </c>
      <c r="J312" s="90" t="str">
        <f>IFERROR(VLOOKUP(Table16[[#This Row],[Encounter_id]],'wf folder'!$B:$K,9,0),"No")</f>
        <v>No</v>
      </c>
      <c r="K312" s="90" t="str">
        <f>IFERROR(VLOOKUP(Table16[[#This Row],[Encounter_id]],'wf folder'!$B:$K,10,0),"No")</f>
        <v>No</v>
      </c>
    </row>
    <row r="313" spans="1:11">
      <c r="A313" t="str">
        <f t="shared" si="4"/>
        <v>a</v>
      </c>
      <c r="B313" t="s">
        <v>731</v>
      </c>
      <c r="C313" s="90" t="str">
        <f>IFERROR(VLOOKUP(Table16[[#This Row],[Encounter_id]],'wf folder'!$B:$K,2,0),"No")</f>
        <v>No</v>
      </c>
      <c r="D313" s="90" t="str">
        <f>IFERROR(VLOOKUP(Table16[[#This Row],[Encounter_id]],'wf folder'!$B:$K,3,0),"No")</f>
        <v>No</v>
      </c>
      <c r="E313" s="90" t="str">
        <f>IFERROR(VLOOKUP(Table16[[#This Row],[Encounter_id]],'wf folder'!$B:$K,4,0),"No")</f>
        <v>No</v>
      </c>
      <c r="F313" s="90" t="str">
        <f>IFERROR(VLOOKUP(Table16[[#This Row],[Encounter_id]],'wf folder'!$B:$K,5,0),"No")</f>
        <v>No</v>
      </c>
      <c r="G313" s="90" t="str">
        <f>IFERROR(VLOOKUP(Table16[[#This Row],[Encounter_id]],'wf folder'!$B:$K,6,0),"No")</f>
        <v>No</v>
      </c>
      <c r="H313" s="90">
        <f>IFERROR(VLOOKUP(Table16[[#This Row],[Encounter_id]],'wf folder'!$B:$K,7,0),0)</f>
        <v>0</v>
      </c>
      <c r="I313" s="90" t="str">
        <f>IFERROR(VLOOKUP(Table16[[#This Row],[Encounter_id]],'wf folder'!$B:$K,8,0),"No")</f>
        <v>No</v>
      </c>
      <c r="J313" s="90" t="str">
        <f>IFERROR(VLOOKUP(Table16[[#This Row],[Encounter_id]],'wf folder'!$B:$K,9,0),"No")</f>
        <v>No</v>
      </c>
      <c r="K313" s="90" t="str">
        <f>IFERROR(VLOOKUP(Table16[[#This Row],[Encounter_id]],'wf folder'!$B:$K,10,0),"No")</f>
        <v>No</v>
      </c>
    </row>
    <row r="314" spans="1:11">
      <c r="A314" t="str">
        <f t="shared" si="4"/>
        <v>a</v>
      </c>
      <c r="B314" t="s">
        <v>732</v>
      </c>
      <c r="C314" s="90" t="str">
        <f>IFERROR(VLOOKUP(Table16[[#This Row],[Encounter_id]],'wf folder'!$B:$K,2,0),"No")</f>
        <v>No</v>
      </c>
      <c r="D314" s="90" t="str">
        <f>IFERROR(VLOOKUP(Table16[[#This Row],[Encounter_id]],'wf folder'!$B:$K,3,0),"No")</f>
        <v>No</v>
      </c>
      <c r="E314" s="90" t="str">
        <f>IFERROR(VLOOKUP(Table16[[#This Row],[Encounter_id]],'wf folder'!$B:$K,4,0),"No")</f>
        <v>No</v>
      </c>
      <c r="F314" s="90" t="str">
        <f>IFERROR(VLOOKUP(Table16[[#This Row],[Encounter_id]],'wf folder'!$B:$K,5,0),"No")</f>
        <v>No</v>
      </c>
      <c r="G314" s="90" t="str">
        <f>IFERROR(VLOOKUP(Table16[[#This Row],[Encounter_id]],'wf folder'!$B:$K,6,0),"No")</f>
        <v>No</v>
      </c>
      <c r="H314" s="90">
        <f>IFERROR(VLOOKUP(Table16[[#This Row],[Encounter_id]],'wf folder'!$B:$K,7,0),0)</f>
        <v>0</v>
      </c>
      <c r="I314" s="90" t="str">
        <f>IFERROR(VLOOKUP(Table16[[#This Row],[Encounter_id]],'wf folder'!$B:$K,8,0),"No")</f>
        <v>No</v>
      </c>
      <c r="J314" s="90" t="str">
        <f>IFERROR(VLOOKUP(Table16[[#This Row],[Encounter_id]],'wf folder'!$B:$K,9,0),"No")</f>
        <v>No</v>
      </c>
      <c r="K314" s="90" t="str">
        <f>IFERROR(VLOOKUP(Table16[[#This Row],[Encounter_id]],'wf folder'!$B:$K,10,0),"No")</f>
        <v>No</v>
      </c>
    </row>
    <row r="315" spans="1:11">
      <c r="A315" t="str">
        <f t="shared" si="4"/>
        <v>a</v>
      </c>
      <c r="B315" t="s">
        <v>733</v>
      </c>
      <c r="C315" s="90" t="str">
        <f>IFERROR(VLOOKUP(Table16[[#This Row],[Encounter_id]],'wf folder'!$B:$K,2,0),"No")</f>
        <v>No</v>
      </c>
      <c r="D315" s="90" t="str">
        <f>IFERROR(VLOOKUP(Table16[[#This Row],[Encounter_id]],'wf folder'!$B:$K,3,0),"No")</f>
        <v>No</v>
      </c>
      <c r="E315" s="90" t="str">
        <f>IFERROR(VLOOKUP(Table16[[#This Row],[Encounter_id]],'wf folder'!$B:$K,4,0),"No")</f>
        <v>No</v>
      </c>
      <c r="F315" s="90" t="str">
        <f>IFERROR(VLOOKUP(Table16[[#This Row],[Encounter_id]],'wf folder'!$B:$K,5,0),"No")</f>
        <v>No</v>
      </c>
      <c r="G315" s="90" t="str">
        <f>IFERROR(VLOOKUP(Table16[[#This Row],[Encounter_id]],'wf folder'!$B:$K,6,0),"No")</f>
        <v>No</v>
      </c>
      <c r="H315" s="90">
        <f>IFERROR(VLOOKUP(Table16[[#This Row],[Encounter_id]],'wf folder'!$B:$K,7,0),0)</f>
        <v>0</v>
      </c>
      <c r="I315" s="90" t="str">
        <f>IFERROR(VLOOKUP(Table16[[#This Row],[Encounter_id]],'wf folder'!$B:$K,8,0),"No")</f>
        <v>No</v>
      </c>
      <c r="J315" s="90" t="str">
        <f>IFERROR(VLOOKUP(Table16[[#This Row],[Encounter_id]],'wf folder'!$B:$K,9,0),"No")</f>
        <v>No</v>
      </c>
      <c r="K315" s="90" t="str">
        <f>IFERROR(VLOOKUP(Table16[[#This Row],[Encounter_id]],'wf folder'!$B:$K,10,0),"No")</f>
        <v>No</v>
      </c>
    </row>
    <row r="316" spans="1:11">
      <c r="A316" t="str">
        <f t="shared" si="4"/>
        <v>a</v>
      </c>
      <c r="B316" t="s">
        <v>734</v>
      </c>
      <c r="C316" s="90" t="str">
        <f>IFERROR(VLOOKUP(Table16[[#This Row],[Encounter_id]],'wf folder'!$B:$K,2,0),"No")</f>
        <v>No</v>
      </c>
      <c r="D316" s="90" t="str">
        <f>IFERROR(VLOOKUP(Table16[[#This Row],[Encounter_id]],'wf folder'!$B:$K,3,0),"No")</f>
        <v>No</v>
      </c>
      <c r="E316" s="90" t="str">
        <f>IFERROR(VLOOKUP(Table16[[#This Row],[Encounter_id]],'wf folder'!$B:$K,4,0),"No")</f>
        <v>No</v>
      </c>
      <c r="F316" s="90" t="str">
        <f>IFERROR(VLOOKUP(Table16[[#This Row],[Encounter_id]],'wf folder'!$B:$K,5,0),"No")</f>
        <v>No</v>
      </c>
      <c r="G316" s="90" t="str">
        <f>IFERROR(VLOOKUP(Table16[[#This Row],[Encounter_id]],'wf folder'!$B:$K,6,0),"No")</f>
        <v>No</v>
      </c>
      <c r="H316" s="90">
        <f>IFERROR(VLOOKUP(Table16[[#This Row],[Encounter_id]],'wf folder'!$B:$K,7,0),0)</f>
        <v>0</v>
      </c>
      <c r="I316" s="90" t="str">
        <f>IFERROR(VLOOKUP(Table16[[#This Row],[Encounter_id]],'wf folder'!$B:$K,8,0),"No")</f>
        <v>No</v>
      </c>
      <c r="J316" s="90" t="str">
        <f>IFERROR(VLOOKUP(Table16[[#This Row],[Encounter_id]],'wf folder'!$B:$K,9,0),"No")</f>
        <v>No</v>
      </c>
      <c r="K316" s="90" t="str">
        <f>IFERROR(VLOOKUP(Table16[[#This Row],[Encounter_id]],'wf folder'!$B:$K,10,0),"No")</f>
        <v>No</v>
      </c>
    </row>
    <row r="317" spans="1:11">
      <c r="A317" t="str">
        <f t="shared" si="4"/>
        <v>a</v>
      </c>
      <c r="B317" t="s">
        <v>735</v>
      </c>
      <c r="C317" s="90" t="str">
        <f>IFERROR(VLOOKUP(Table16[[#This Row],[Encounter_id]],'wf folder'!$B:$K,2,0),"No")</f>
        <v>No</v>
      </c>
      <c r="D317" s="90" t="str">
        <f>IFERROR(VLOOKUP(Table16[[#This Row],[Encounter_id]],'wf folder'!$B:$K,3,0),"No")</f>
        <v>No</v>
      </c>
      <c r="E317" s="90" t="str">
        <f>IFERROR(VLOOKUP(Table16[[#This Row],[Encounter_id]],'wf folder'!$B:$K,4,0),"No")</f>
        <v>No</v>
      </c>
      <c r="F317" s="90" t="str">
        <f>IFERROR(VLOOKUP(Table16[[#This Row],[Encounter_id]],'wf folder'!$B:$K,5,0),"No")</f>
        <v>No</v>
      </c>
      <c r="G317" s="90" t="str">
        <f>IFERROR(VLOOKUP(Table16[[#This Row],[Encounter_id]],'wf folder'!$B:$K,6,0),"No")</f>
        <v>No</v>
      </c>
      <c r="H317" s="90">
        <f>IFERROR(VLOOKUP(Table16[[#This Row],[Encounter_id]],'wf folder'!$B:$K,7,0),0)</f>
        <v>0</v>
      </c>
      <c r="I317" s="90" t="str">
        <f>IFERROR(VLOOKUP(Table16[[#This Row],[Encounter_id]],'wf folder'!$B:$K,8,0),"No")</f>
        <v>No</v>
      </c>
      <c r="J317" s="90" t="str">
        <f>IFERROR(VLOOKUP(Table16[[#This Row],[Encounter_id]],'wf folder'!$B:$K,9,0),"No")</f>
        <v>No</v>
      </c>
      <c r="K317" s="90" t="str">
        <f>IFERROR(VLOOKUP(Table16[[#This Row],[Encounter_id]],'wf folder'!$B:$K,10,0),"No")</f>
        <v>No</v>
      </c>
    </row>
    <row r="318" spans="1:11">
      <c r="A318" t="str">
        <f t="shared" si="4"/>
        <v>a</v>
      </c>
      <c r="B318" t="s">
        <v>810</v>
      </c>
      <c r="C318" s="90" t="str">
        <f>IFERROR(VLOOKUP(Table16[[#This Row],[Encounter_id]],'wf folder'!$B:$K,2,0),"No")</f>
        <v>No</v>
      </c>
      <c r="D318" s="90" t="str">
        <f>IFERROR(VLOOKUP(Table16[[#This Row],[Encounter_id]],'wf folder'!$B:$K,3,0),"No")</f>
        <v>No</v>
      </c>
      <c r="E318" s="90" t="str">
        <f>IFERROR(VLOOKUP(Table16[[#This Row],[Encounter_id]],'wf folder'!$B:$K,4,0),"No")</f>
        <v>Yes</v>
      </c>
      <c r="F318" s="90" t="str">
        <f>IFERROR(VLOOKUP(Table16[[#This Row],[Encounter_id]],'wf folder'!$B:$K,5,0),"No")</f>
        <v>Yes</v>
      </c>
      <c r="G318" s="90" t="str">
        <f>IFERROR(VLOOKUP(Table16[[#This Row],[Encounter_id]],'wf folder'!$B:$K,6,0),"No")</f>
        <v>No</v>
      </c>
      <c r="H318" s="90">
        <f>IFERROR(VLOOKUP(Table16[[#This Row],[Encounter_id]],'wf folder'!$B:$K,7,0),0)</f>
        <v>2</v>
      </c>
      <c r="I318" s="90" t="str">
        <f>IFERROR(VLOOKUP(Table16[[#This Row],[Encounter_id]],'wf folder'!$B:$K,8,0),"No")</f>
        <v>No</v>
      </c>
      <c r="J318" s="90" t="str">
        <f>IFERROR(VLOOKUP(Table16[[#This Row],[Encounter_id]],'wf folder'!$B:$K,9,0),"No")</f>
        <v>Yes</v>
      </c>
      <c r="K318" s="90" t="str">
        <f>IFERROR(VLOOKUP(Table16[[#This Row],[Encounter_id]],'wf folder'!$B:$K,10,0),"No")</f>
        <v>No</v>
      </c>
    </row>
    <row r="319" spans="1:11">
      <c r="A319" t="str">
        <f t="shared" si="4"/>
        <v>a</v>
      </c>
      <c r="B319" t="s">
        <v>737</v>
      </c>
      <c r="C319" s="90" t="str">
        <f>IFERROR(VLOOKUP(Table16[[#This Row],[Encounter_id]],'wf folder'!$B:$K,2,0),"No")</f>
        <v>No</v>
      </c>
      <c r="D319" s="90" t="str">
        <f>IFERROR(VLOOKUP(Table16[[#This Row],[Encounter_id]],'wf folder'!$B:$K,3,0),"No")</f>
        <v>No</v>
      </c>
      <c r="E319" s="90" t="str">
        <f>IFERROR(VLOOKUP(Table16[[#This Row],[Encounter_id]],'wf folder'!$B:$K,4,0),"No")</f>
        <v>No</v>
      </c>
      <c r="F319" s="90" t="str">
        <f>IFERROR(VLOOKUP(Table16[[#This Row],[Encounter_id]],'wf folder'!$B:$K,5,0),"No")</f>
        <v>No</v>
      </c>
      <c r="G319" s="90" t="str">
        <f>IFERROR(VLOOKUP(Table16[[#This Row],[Encounter_id]],'wf folder'!$B:$K,6,0),"No")</f>
        <v>No</v>
      </c>
      <c r="H319" s="90">
        <f>IFERROR(VLOOKUP(Table16[[#This Row],[Encounter_id]],'wf folder'!$B:$K,7,0),0)</f>
        <v>0</v>
      </c>
      <c r="I319" s="90" t="str">
        <f>IFERROR(VLOOKUP(Table16[[#This Row],[Encounter_id]],'wf folder'!$B:$K,8,0),"No")</f>
        <v>No</v>
      </c>
      <c r="J319" s="90" t="str">
        <f>IFERROR(VLOOKUP(Table16[[#This Row],[Encounter_id]],'wf folder'!$B:$K,9,0),"No")</f>
        <v>No</v>
      </c>
      <c r="K319" s="90" t="str">
        <f>IFERROR(VLOOKUP(Table16[[#This Row],[Encounter_id]],'wf folder'!$B:$K,10,0),"No")</f>
        <v>No</v>
      </c>
    </row>
    <row r="320" spans="1:11">
      <c r="A320" t="str">
        <f t="shared" si="4"/>
        <v>b</v>
      </c>
      <c r="B320" t="s">
        <v>738</v>
      </c>
      <c r="C320" s="90" t="str">
        <f>IFERROR(VLOOKUP(Table16[[#This Row],[Encounter_id]],'wf folder'!$B:$K,2,0),"No")</f>
        <v>No</v>
      </c>
      <c r="D320" s="90" t="str">
        <f>IFERROR(VLOOKUP(Table16[[#This Row],[Encounter_id]],'wf folder'!$B:$K,3,0),"No")</f>
        <v>No</v>
      </c>
      <c r="E320" s="90" t="str">
        <f>IFERROR(VLOOKUP(Table16[[#This Row],[Encounter_id]],'wf folder'!$B:$K,4,0),"No")</f>
        <v>No</v>
      </c>
      <c r="F320" s="90" t="str">
        <f>IFERROR(VLOOKUP(Table16[[#This Row],[Encounter_id]],'wf folder'!$B:$K,5,0),"No")</f>
        <v>No</v>
      </c>
      <c r="G320" s="90" t="str">
        <f>IFERROR(VLOOKUP(Table16[[#This Row],[Encounter_id]],'wf folder'!$B:$K,6,0),"No")</f>
        <v>Yes</v>
      </c>
      <c r="H320" s="90">
        <f>IFERROR(VLOOKUP(Table16[[#This Row],[Encounter_id]],'wf folder'!$B:$K,7,0),0)</f>
        <v>1</v>
      </c>
      <c r="I320" s="90" t="str">
        <f>IFERROR(VLOOKUP(Table16[[#This Row],[Encounter_id]],'wf folder'!$B:$K,8,0),"No")</f>
        <v>No</v>
      </c>
      <c r="J320" s="90" t="str">
        <f>IFERROR(VLOOKUP(Table16[[#This Row],[Encounter_id]],'wf folder'!$B:$K,9,0),"No")</f>
        <v>No</v>
      </c>
      <c r="K320" s="90" t="str">
        <f>IFERROR(VLOOKUP(Table16[[#This Row],[Encounter_id]],'wf folder'!$B:$K,10,0),"No")</f>
        <v>Yes</v>
      </c>
    </row>
    <row r="321" spans="1:11">
      <c r="A321" t="str">
        <f t="shared" si="4"/>
        <v>b</v>
      </c>
      <c r="B321" t="s">
        <v>739</v>
      </c>
      <c r="C321" s="90" t="str">
        <f>IFERROR(VLOOKUP(Table16[[#This Row],[Encounter_id]],'wf folder'!$B:$K,2,0),"No")</f>
        <v>No</v>
      </c>
      <c r="D321" s="90" t="str">
        <f>IFERROR(VLOOKUP(Table16[[#This Row],[Encounter_id]],'wf folder'!$B:$K,3,0),"No")</f>
        <v>No</v>
      </c>
      <c r="E321" s="90" t="str">
        <f>IFERROR(VLOOKUP(Table16[[#This Row],[Encounter_id]],'wf folder'!$B:$K,4,0),"No")</f>
        <v>No</v>
      </c>
      <c r="F321" s="90" t="str">
        <f>IFERROR(VLOOKUP(Table16[[#This Row],[Encounter_id]],'wf folder'!$B:$K,5,0),"No")</f>
        <v>No</v>
      </c>
      <c r="G321" s="90" t="str">
        <f>IFERROR(VLOOKUP(Table16[[#This Row],[Encounter_id]],'wf folder'!$B:$K,6,0),"No")</f>
        <v>No</v>
      </c>
      <c r="H321" s="90">
        <f>IFERROR(VLOOKUP(Table16[[#This Row],[Encounter_id]],'wf folder'!$B:$K,7,0),0)</f>
        <v>0</v>
      </c>
      <c r="I321" s="90" t="str">
        <f>IFERROR(VLOOKUP(Table16[[#This Row],[Encounter_id]],'wf folder'!$B:$K,8,0),"No")</f>
        <v>No</v>
      </c>
      <c r="J321" s="90" t="str">
        <f>IFERROR(VLOOKUP(Table16[[#This Row],[Encounter_id]],'wf folder'!$B:$K,9,0),"No")</f>
        <v>No</v>
      </c>
      <c r="K321" s="90" t="str">
        <f>IFERROR(VLOOKUP(Table16[[#This Row],[Encounter_id]],'wf folder'!$B:$K,10,0),"No")</f>
        <v>No</v>
      </c>
    </row>
    <row r="322" spans="1:11">
      <c r="A322" t="str">
        <f t="shared" si="4"/>
        <v>b</v>
      </c>
      <c r="B322" t="s">
        <v>740</v>
      </c>
      <c r="C322" s="90" t="str">
        <f>IFERROR(VLOOKUP(Table16[[#This Row],[Encounter_id]],'wf folder'!$B:$K,2,0),"No")</f>
        <v>Yes</v>
      </c>
      <c r="D322" s="90" t="str">
        <f>IFERROR(VLOOKUP(Table16[[#This Row],[Encounter_id]],'wf folder'!$B:$K,3,0),"No")</f>
        <v>No</v>
      </c>
      <c r="E322" s="90" t="str">
        <f>IFERROR(VLOOKUP(Table16[[#This Row],[Encounter_id]],'wf folder'!$B:$K,4,0),"No")</f>
        <v>No</v>
      </c>
      <c r="F322" s="90" t="str">
        <f>IFERROR(VLOOKUP(Table16[[#This Row],[Encounter_id]],'wf folder'!$B:$K,5,0),"No")</f>
        <v>No</v>
      </c>
      <c r="G322" s="90" t="str">
        <f>IFERROR(VLOOKUP(Table16[[#This Row],[Encounter_id]],'wf folder'!$B:$K,6,0),"No")</f>
        <v>No</v>
      </c>
      <c r="H322" s="90">
        <f>IFERROR(VLOOKUP(Table16[[#This Row],[Encounter_id]],'wf folder'!$B:$K,7,0),0)</f>
        <v>1</v>
      </c>
      <c r="I322" s="90" t="str">
        <f>IFERROR(VLOOKUP(Table16[[#This Row],[Encounter_id]],'wf folder'!$B:$K,8,0),"No")</f>
        <v>No</v>
      </c>
      <c r="J322" s="90" t="str">
        <f>IFERROR(VLOOKUP(Table16[[#This Row],[Encounter_id]],'wf folder'!$B:$K,9,0),"No")</f>
        <v>No</v>
      </c>
      <c r="K322" s="90" t="str">
        <f>IFERROR(VLOOKUP(Table16[[#This Row],[Encounter_id]],'wf folder'!$B:$K,10,0),"No")</f>
        <v>No</v>
      </c>
    </row>
    <row r="323" spans="1:11">
      <c r="A323" t="str">
        <f t="shared" ref="A323:A386" si="5">LEFT(B323,1)</f>
        <v>b</v>
      </c>
      <c r="B323" t="s">
        <v>653</v>
      </c>
      <c r="C323" s="90" t="str">
        <f>IFERROR(VLOOKUP(Table16[[#This Row],[Encounter_id]],'wf folder'!$B:$K,2,0),"No")</f>
        <v>No</v>
      </c>
      <c r="D323" s="90" t="str">
        <f>IFERROR(VLOOKUP(Table16[[#This Row],[Encounter_id]],'wf folder'!$B:$K,3,0),"No")</f>
        <v>No</v>
      </c>
      <c r="E323" s="90" t="str">
        <f>IFERROR(VLOOKUP(Table16[[#This Row],[Encounter_id]],'wf folder'!$B:$K,4,0),"No")</f>
        <v>No</v>
      </c>
      <c r="F323" s="90" t="str">
        <f>IFERROR(VLOOKUP(Table16[[#This Row],[Encounter_id]],'wf folder'!$B:$K,5,0),"No")</f>
        <v>No</v>
      </c>
      <c r="G323" s="90" t="str">
        <f>IFERROR(VLOOKUP(Table16[[#This Row],[Encounter_id]],'wf folder'!$B:$K,6,0),"No")</f>
        <v>Yes</v>
      </c>
      <c r="H323" s="90">
        <f>IFERROR(VLOOKUP(Table16[[#This Row],[Encounter_id]],'wf folder'!$B:$K,7,0),0)</f>
        <v>1</v>
      </c>
      <c r="I323" s="90" t="str">
        <f>IFERROR(VLOOKUP(Table16[[#This Row],[Encounter_id]],'wf folder'!$B:$K,8,0),"No")</f>
        <v>No</v>
      </c>
      <c r="J323" s="90" t="str">
        <f>IFERROR(VLOOKUP(Table16[[#This Row],[Encounter_id]],'wf folder'!$B:$K,9,0),"No")</f>
        <v>No</v>
      </c>
      <c r="K323" s="90" t="str">
        <f>IFERROR(VLOOKUP(Table16[[#This Row],[Encounter_id]],'wf folder'!$B:$K,10,0),"No")</f>
        <v>Yes</v>
      </c>
    </row>
    <row r="324" spans="1:11">
      <c r="A324" t="str">
        <f t="shared" si="5"/>
        <v>b</v>
      </c>
      <c r="B324" t="s">
        <v>741</v>
      </c>
      <c r="C324" s="90" t="str">
        <f>IFERROR(VLOOKUP(Table16[[#This Row],[Encounter_id]],'wf folder'!$B:$K,2,0),"No")</f>
        <v>No</v>
      </c>
      <c r="D324" s="90" t="str">
        <f>IFERROR(VLOOKUP(Table16[[#This Row],[Encounter_id]],'wf folder'!$B:$K,3,0),"No")</f>
        <v>No</v>
      </c>
      <c r="E324" s="90" t="str">
        <f>IFERROR(VLOOKUP(Table16[[#This Row],[Encounter_id]],'wf folder'!$B:$K,4,0),"No")</f>
        <v>No</v>
      </c>
      <c r="F324" s="90" t="str">
        <f>IFERROR(VLOOKUP(Table16[[#This Row],[Encounter_id]],'wf folder'!$B:$K,5,0),"No")</f>
        <v>No</v>
      </c>
      <c r="G324" s="90" t="str">
        <f>IFERROR(VLOOKUP(Table16[[#This Row],[Encounter_id]],'wf folder'!$B:$K,6,0),"No")</f>
        <v>No</v>
      </c>
      <c r="H324" s="90">
        <f>IFERROR(VLOOKUP(Table16[[#This Row],[Encounter_id]],'wf folder'!$B:$K,7,0),0)</f>
        <v>0</v>
      </c>
      <c r="I324" s="90" t="str">
        <f>IFERROR(VLOOKUP(Table16[[#This Row],[Encounter_id]],'wf folder'!$B:$K,8,0),"No")</f>
        <v>No</v>
      </c>
      <c r="J324" s="90" t="str">
        <f>IFERROR(VLOOKUP(Table16[[#This Row],[Encounter_id]],'wf folder'!$B:$K,9,0),"No")</f>
        <v>No</v>
      </c>
      <c r="K324" s="90" t="str">
        <f>IFERROR(VLOOKUP(Table16[[#This Row],[Encounter_id]],'wf folder'!$B:$K,10,0),"No")</f>
        <v>No</v>
      </c>
    </row>
    <row r="325" spans="1:11">
      <c r="A325" t="str">
        <f t="shared" si="5"/>
        <v>b</v>
      </c>
      <c r="B325" t="s">
        <v>742</v>
      </c>
      <c r="C325" s="90" t="str">
        <f>IFERROR(VLOOKUP(Table16[[#This Row],[Encounter_id]],'wf folder'!$B:$K,2,0),"No")</f>
        <v>No</v>
      </c>
      <c r="D325" s="90" t="str">
        <f>IFERROR(VLOOKUP(Table16[[#This Row],[Encounter_id]],'wf folder'!$B:$K,3,0),"No")</f>
        <v>No</v>
      </c>
      <c r="E325" s="90" t="str">
        <f>IFERROR(VLOOKUP(Table16[[#This Row],[Encounter_id]],'wf folder'!$B:$K,4,0),"No")</f>
        <v>No</v>
      </c>
      <c r="F325" s="90" t="str">
        <f>IFERROR(VLOOKUP(Table16[[#This Row],[Encounter_id]],'wf folder'!$B:$K,5,0),"No")</f>
        <v>No</v>
      </c>
      <c r="G325" s="90" t="str">
        <f>IFERROR(VLOOKUP(Table16[[#This Row],[Encounter_id]],'wf folder'!$B:$K,6,0),"No")</f>
        <v>No</v>
      </c>
      <c r="H325" s="90">
        <f>IFERROR(VLOOKUP(Table16[[#This Row],[Encounter_id]],'wf folder'!$B:$K,7,0),0)</f>
        <v>0</v>
      </c>
      <c r="I325" s="90" t="str">
        <f>IFERROR(VLOOKUP(Table16[[#This Row],[Encounter_id]],'wf folder'!$B:$K,8,0),"No")</f>
        <v>No</v>
      </c>
      <c r="J325" s="90" t="str">
        <f>IFERROR(VLOOKUP(Table16[[#This Row],[Encounter_id]],'wf folder'!$B:$K,9,0),"No")</f>
        <v>No</v>
      </c>
      <c r="K325" s="90" t="str">
        <f>IFERROR(VLOOKUP(Table16[[#This Row],[Encounter_id]],'wf folder'!$B:$K,10,0),"No")</f>
        <v>No</v>
      </c>
    </row>
    <row r="326" spans="1:11">
      <c r="A326" t="str">
        <f t="shared" si="5"/>
        <v>b</v>
      </c>
      <c r="B326" t="s">
        <v>743</v>
      </c>
      <c r="C326" s="90" t="str">
        <f>IFERROR(VLOOKUP(Table16[[#This Row],[Encounter_id]],'wf folder'!$B:$K,2,0),"No")</f>
        <v>No</v>
      </c>
      <c r="D326" s="90" t="str">
        <f>IFERROR(VLOOKUP(Table16[[#This Row],[Encounter_id]],'wf folder'!$B:$K,3,0),"No")</f>
        <v>Yes</v>
      </c>
      <c r="E326" s="90" t="str">
        <f>IFERROR(VLOOKUP(Table16[[#This Row],[Encounter_id]],'wf folder'!$B:$K,4,0),"No")</f>
        <v>No</v>
      </c>
      <c r="F326" s="90" t="str">
        <f>IFERROR(VLOOKUP(Table16[[#This Row],[Encounter_id]],'wf folder'!$B:$K,5,0),"No")</f>
        <v>No</v>
      </c>
      <c r="G326" s="90" t="str">
        <f>IFERROR(VLOOKUP(Table16[[#This Row],[Encounter_id]],'wf folder'!$B:$K,6,0),"No")</f>
        <v>No</v>
      </c>
      <c r="H326" s="90">
        <f>IFERROR(VLOOKUP(Table16[[#This Row],[Encounter_id]],'wf folder'!$B:$K,7,0),0)</f>
        <v>1</v>
      </c>
      <c r="I326" s="90" t="str">
        <f>IFERROR(VLOOKUP(Table16[[#This Row],[Encounter_id]],'wf folder'!$B:$K,8,0),"No")</f>
        <v>No</v>
      </c>
      <c r="J326" s="90" t="str">
        <f>IFERROR(VLOOKUP(Table16[[#This Row],[Encounter_id]],'wf folder'!$B:$K,9,0),"No")</f>
        <v>No</v>
      </c>
      <c r="K326" s="90" t="str">
        <f>IFERROR(VLOOKUP(Table16[[#This Row],[Encounter_id]],'wf folder'!$B:$K,10,0),"No")</f>
        <v>No</v>
      </c>
    </row>
    <row r="327" spans="1:11">
      <c r="A327" t="str">
        <f t="shared" si="5"/>
        <v>b</v>
      </c>
      <c r="B327" t="s">
        <v>744</v>
      </c>
      <c r="C327" s="90" t="str">
        <f>IFERROR(VLOOKUP(Table16[[#This Row],[Encounter_id]],'wf folder'!$B:$K,2,0),"No")</f>
        <v>No</v>
      </c>
      <c r="D327" s="90" t="str">
        <f>IFERROR(VLOOKUP(Table16[[#This Row],[Encounter_id]],'wf folder'!$B:$K,3,0),"No")</f>
        <v>No</v>
      </c>
      <c r="E327" s="90" t="str">
        <f>IFERROR(VLOOKUP(Table16[[#This Row],[Encounter_id]],'wf folder'!$B:$K,4,0),"No")</f>
        <v>No</v>
      </c>
      <c r="F327" s="90" t="str">
        <f>IFERROR(VLOOKUP(Table16[[#This Row],[Encounter_id]],'wf folder'!$B:$K,5,0),"No")</f>
        <v>No</v>
      </c>
      <c r="G327" s="90" t="str">
        <f>IFERROR(VLOOKUP(Table16[[#This Row],[Encounter_id]],'wf folder'!$B:$K,6,0),"No")</f>
        <v>No</v>
      </c>
      <c r="H327" s="90">
        <f>IFERROR(VLOOKUP(Table16[[#This Row],[Encounter_id]],'wf folder'!$B:$K,7,0),0)</f>
        <v>0</v>
      </c>
      <c r="I327" s="90" t="str">
        <f>IFERROR(VLOOKUP(Table16[[#This Row],[Encounter_id]],'wf folder'!$B:$K,8,0),"No")</f>
        <v>No</v>
      </c>
      <c r="J327" s="90" t="str">
        <f>IFERROR(VLOOKUP(Table16[[#This Row],[Encounter_id]],'wf folder'!$B:$K,9,0),"No")</f>
        <v>No</v>
      </c>
      <c r="K327" s="90" t="str">
        <f>IFERROR(VLOOKUP(Table16[[#This Row],[Encounter_id]],'wf folder'!$B:$K,10,0),"No")</f>
        <v>No</v>
      </c>
    </row>
    <row r="328" spans="1:11">
      <c r="A328" t="str">
        <f t="shared" si="5"/>
        <v>b</v>
      </c>
      <c r="B328" t="s">
        <v>745</v>
      </c>
      <c r="C328" s="90" t="str">
        <f>IFERROR(VLOOKUP(Table16[[#This Row],[Encounter_id]],'wf folder'!$B:$K,2,0),"No")</f>
        <v>No</v>
      </c>
      <c r="D328" s="90" t="str">
        <f>IFERROR(VLOOKUP(Table16[[#This Row],[Encounter_id]],'wf folder'!$B:$K,3,0),"No")</f>
        <v>No</v>
      </c>
      <c r="E328" s="90" t="str">
        <f>IFERROR(VLOOKUP(Table16[[#This Row],[Encounter_id]],'wf folder'!$B:$K,4,0),"No")</f>
        <v>No</v>
      </c>
      <c r="F328" s="90" t="str">
        <f>IFERROR(VLOOKUP(Table16[[#This Row],[Encounter_id]],'wf folder'!$B:$K,5,0),"No")</f>
        <v>No</v>
      </c>
      <c r="G328" s="90" t="str">
        <f>IFERROR(VLOOKUP(Table16[[#This Row],[Encounter_id]],'wf folder'!$B:$K,6,0),"No")</f>
        <v>No</v>
      </c>
      <c r="H328" s="90">
        <f>IFERROR(VLOOKUP(Table16[[#This Row],[Encounter_id]],'wf folder'!$B:$K,7,0),0)</f>
        <v>0</v>
      </c>
      <c r="I328" s="90" t="str">
        <f>IFERROR(VLOOKUP(Table16[[#This Row],[Encounter_id]],'wf folder'!$B:$K,8,0),"No")</f>
        <v>No</v>
      </c>
      <c r="J328" s="90" t="str">
        <f>IFERROR(VLOOKUP(Table16[[#This Row],[Encounter_id]],'wf folder'!$B:$K,9,0),"No")</f>
        <v>No</v>
      </c>
      <c r="K328" s="90" t="str">
        <f>IFERROR(VLOOKUP(Table16[[#This Row],[Encounter_id]],'wf folder'!$B:$K,10,0),"No")</f>
        <v>No</v>
      </c>
    </row>
    <row r="329" spans="1:11">
      <c r="A329" t="str">
        <f t="shared" si="5"/>
        <v>b</v>
      </c>
      <c r="B329" t="s">
        <v>746</v>
      </c>
      <c r="C329" s="90" t="str">
        <f>IFERROR(VLOOKUP(Table16[[#This Row],[Encounter_id]],'wf folder'!$B:$K,2,0),"No")</f>
        <v>No</v>
      </c>
      <c r="D329" s="90" t="str">
        <f>IFERROR(VLOOKUP(Table16[[#This Row],[Encounter_id]],'wf folder'!$B:$K,3,0),"No")</f>
        <v>Yes</v>
      </c>
      <c r="E329" s="90" t="str">
        <f>IFERROR(VLOOKUP(Table16[[#This Row],[Encounter_id]],'wf folder'!$B:$K,4,0),"No")</f>
        <v>No</v>
      </c>
      <c r="F329" s="90" t="str">
        <f>IFERROR(VLOOKUP(Table16[[#This Row],[Encounter_id]],'wf folder'!$B:$K,5,0),"No")</f>
        <v>No</v>
      </c>
      <c r="G329" s="90" t="str">
        <f>IFERROR(VLOOKUP(Table16[[#This Row],[Encounter_id]],'wf folder'!$B:$K,6,0),"No")</f>
        <v>No</v>
      </c>
      <c r="H329" s="90">
        <f>IFERROR(VLOOKUP(Table16[[#This Row],[Encounter_id]],'wf folder'!$B:$K,7,0),0)</f>
        <v>1</v>
      </c>
      <c r="I329" s="90" t="str">
        <f>IFERROR(VLOOKUP(Table16[[#This Row],[Encounter_id]],'wf folder'!$B:$K,8,0),"No")</f>
        <v>No</v>
      </c>
      <c r="J329" s="90" t="str">
        <f>IFERROR(VLOOKUP(Table16[[#This Row],[Encounter_id]],'wf folder'!$B:$K,9,0),"No")</f>
        <v>No</v>
      </c>
      <c r="K329" s="90" t="str">
        <f>IFERROR(VLOOKUP(Table16[[#This Row],[Encounter_id]],'wf folder'!$B:$K,10,0),"No")</f>
        <v>No</v>
      </c>
    </row>
    <row r="330" spans="1:11">
      <c r="A330" t="str">
        <f t="shared" si="5"/>
        <v>b</v>
      </c>
      <c r="B330" t="s">
        <v>747</v>
      </c>
      <c r="C330" s="90" t="str">
        <f>IFERROR(VLOOKUP(Table16[[#This Row],[Encounter_id]],'wf folder'!$B:$K,2,0),"No")</f>
        <v>No</v>
      </c>
      <c r="D330" s="90" t="str">
        <f>IFERROR(VLOOKUP(Table16[[#This Row],[Encounter_id]],'wf folder'!$B:$K,3,0),"No")</f>
        <v>No</v>
      </c>
      <c r="E330" s="90" t="str">
        <f>IFERROR(VLOOKUP(Table16[[#This Row],[Encounter_id]],'wf folder'!$B:$K,4,0),"No")</f>
        <v>No</v>
      </c>
      <c r="F330" s="90" t="str">
        <f>IFERROR(VLOOKUP(Table16[[#This Row],[Encounter_id]],'wf folder'!$B:$K,5,0),"No")</f>
        <v>No</v>
      </c>
      <c r="G330" s="90" t="str">
        <f>IFERROR(VLOOKUP(Table16[[#This Row],[Encounter_id]],'wf folder'!$B:$K,6,0),"No")</f>
        <v>No</v>
      </c>
      <c r="H330" s="90">
        <f>IFERROR(VLOOKUP(Table16[[#This Row],[Encounter_id]],'wf folder'!$B:$K,7,0),0)</f>
        <v>0</v>
      </c>
      <c r="I330" s="90" t="str">
        <f>IFERROR(VLOOKUP(Table16[[#This Row],[Encounter_id]],'wf folder'!$B:$K,8,0),"No")</f>
        <v>No</v>
      </c>
      <c r="J330" s="90" t="str">
        <f>IFERROR(VLOOKUP(Table16[[#This Row],[Encounter_id]],'wf folder'!$B:$K,9,0),"No")</f>
        <v>No</v>
      </c>
      <c r="K330" s="90" t="str">
        <f>IFERROR(VLOOKUP(Table16[[#This Row],[Encounter_id]],'wf folder'!$B:$K,10,0),"No")</f>
        <v>No</v>
      </c>
    </row>
    <row r="331" spans="1:11">
      <c r="A331" t="str">
        <f t="shared" si="5"/>
        <v>b</v>
      </c>
      <c r="B331" t="s">
        <v>748</v>
      </c>
      <c r="C331" s="90" t="str">
        <f>IFERROR(VLOOKUP(Table16[[#This Row],[Encounter_id]],'wf folder'!$B:$K,2,0),"No")</f>
        <v>No</v>
      </c>
      <c r="D331" s="90" t="str">
        <f>IFERROR(VLOOKUP(Table16[[#This Row],[Encounter_id]],'wf folder'!$B:$K,3,0),"No")</f>
        <v>No</v>
      </c>
      <c r="E331" s="90" t="str">
        <f>IFERROR(VLOOKUP(Table16[[#This Row],[Encounter_id]],'wf folder'!$B:$K,4,0),"No")</f>
        <v>No</v>
      </c>
      <c r="F331" s="90" t="str">
        <f>IFERROR(VLOOKUP(Table16[[#This Row],[Encounter_id]],'wf folder'!$B:$K,5,0),"No")</f>
        <v>No</v>
      </c>
      <c r="G331" s="90" t="str">
        <f>IFERROR(VLOOKUP(Table16[[#This Row],[Encounter_id]],'wf folder'!$B:$K,6,0),"No")</f>
        <v>No</v>
      </c>
      <c r="H331" s="90">
        <f>IFERROR(VLOOKUP(Table16[[#This Row],[Encounter_id]],'wf folder'!$B:$K,7,0),0)</f>
        <v>0</v>
      </c>
      <c r="I331" s="90" t="str">
        <f>IFERROR(VLOOKUP(Table16[[#This Row],[Encounter_id]],'wf folder'!$B:$K,8,0),"No")</f>
        <v>No</v>
      </c>
      <c r="J331" s="90" t="str">
        <f>IFERROR(VLOOKUP(Table16[[#This Row],[Encounter_id]],'wf folder'!$B:$K,9,0),"No")</f>
        <v>No</v>
      </c>
      <c r="K331" s="90" t="str">
        <f>IFERROR(VLOOKUP(Table16[[#This Row],[Encounter_id]],'wf folder'!$B:$K,10,0),"No")</f>
        <v>No</v>
      </c>
    </row>
    <row r="332" spans="1:11">
      <c r="A332" t="str">
        <f t="shared" si="5"/>
        <v>b</v>
      </c>
      <c r="B332" t="s">
        <v>749</v>
      </c>
      <c r="C332" s="90" t="str">
        <f>IFERROR(VLOOKUP(Table16[[#This Row],[Encounter_id]],'wf folder'!$B:$K,2,0),"No")</f>
        <v>No</v>
      </c>
      <c r="D332" s="90" t="str">
        <f>IFERROR(VLOOKUP(Table16[[#This Row],[Encounter_id]],'wf folder'!$B:$K,3,0),"No")</f>
        <v>No</v>
      </c>
      <c r="E332" s="90" t="str">
        <f>IFERROR(VLOOKUP(Table16[[#This Row],[Encounter_id]],'wf folder'!$B:$K,4,0),"No")</f>
        <v>No</v>
      </c>
      <c r="F332" s="90" t="str">
        <f>IFERROR(VLOOKUP(Table16[[#This Row],[Encounter_id]],'wf folder'!$B:$K,5,0),"No")</f>
        <v>No</v>
      </c>
      <c r="G332" s="90" t="str">
        <f>IFERROR(VLOOKUP(Table16[[#This Row],[Encounter_id]],'wf folder'!$B:$K,6,0),"No")</f>
        <v>No</v>
      </c>
      <c r="H332" s="90">
        <f>IFERROR(VLOOKUP(Table16[[#This Row],[Encounter_id]],'wf folder'!$B:$K,7,0),0)</f>
        <v>0</v>
      </c>
      <c r="I332" s="90" t="str">
        <f>IFERROR(VLOOKUP(Table16[[#This Row],[Encounter_id]],'wf folder'!$B:$K,8,0),"No")</f>
        <v>No</v>
      </c>
      <c r="J332" s="90" t="str">
        <f>IFERROR(VLOOKUP(Table16[[#This Row],[Encounter_id]],'wf folder'!$B:$K,9,0),"No")</f>
        <v>No</v>
      </c>
      <c r="K332" s="90" t="str">
        <f>IFERROR(VLOOKUP(Table16[[#This Row],[Encounter_id]],'wf folder'!$B:$K,10,0),"No")</f>
        <v>No</v>
      </c>
    </row>
    <row r="333" spans="1:11">
      <c r="A333" t="str">
        <f t="shared" si="5"/>
        <v>b</v>
      </c>
      <c r="B333" t="s">
        <v>750</v>
      </c>
      <c r="C333" s="90" t="str">
        <f>IFERROR(VLOOKUP(Table16[[#This Row],[Encounter_id]],'wf folder'!$B:$K,2,0),"No")</f>
        <v>No</v>
      </c>
      <c r="D333" s="90" t="str">
        <f>IFERROR(VLOOKUP(Table16[[#This Row],[Encounter_id]],'wf folder'!$B:$K,3,0),"No")</f>
        <v>No</v>
      </c>
      <c r="E333" s="90" t="str">
        <f>IFERROR(VLOOKUP(Table16[[#This Row],[Encounter_id]],'wf folder'!$B:$K,4,0),"No")</f>
        <v>No</v>
      </c>
      <c r="F333" s="90" t="str">
        <f>IFERROR(VLOOKUP(Table16[[#This Row],[Encounter_id]],'wf folder'!$B:$K,5,0),"No")</f>
        <v>No</v>
      </c>
      <c r="G333" s="90" t="str">
        <f>IFERROR(VLOOKUP(Table16[[#This Row],[Encounter_id]],'wf folder'!$B:$K,6,0),"No")</f>
        <v>No</v>
      </c>
      <c r="H333" s="90">
        <f>IFERROR(VLOOKUP(Table16[[#This Row],[Encounter_id]],'wf folder'!$B:$K,7,0),0)</f>
        <v>0</v>
      </c>
      <c r="I333" s="90" t="str">
        <f>IFERROR(VLOOKUP(Table16[[#This Row],[Encounter_id]],'wf folder'!$B:$K,8,0),"No")</f>
        <v>No</v>
      </c>
      <c r="J333" s="90" t="str">
        <f>IFERROR(VLOOKUP(Table16[[#This Row],[Encounter_id]],'wf folder'!$B:$K,9,0),"No")</f>
        <v>No</v>
      </c>
      <c r="K333" s="90" t="str">
        <f>IFERROR(VLOOKUP(Table16[[#This Row],[Encounter_id]],'wf folder'!$B:$K,10,0),"No")</f>
        <v>No</v>
      </c>
    </row>
    <row r="334" spans="1:11">
      <c r="A334" t="str">
        <f t="shared" si="5"/>
        <v>b</v>
      </c>
      <c r="B334" t="s">
        <v>751</v>
      </c>
      <c r="C334" s="90" t="str">
        <f>IFERROR(VLOOKUP(Table16[[#This Row],[Encounter_id]],'wf folder'!$B:$K,2,0),"No")</f>
        <v>No</v>
      </c>
      <c r="D334" s="90" t="str">
        <f>IFERROR(VLOOKUP(Table16[[#This Row],[Encounter_id]],'wf folder'!$B:$K,3,0),"No")</f>
        <v>Yes</v>
      </c>
      <c r="E334" s="90" t="str">
        <f>IFERROR(VLOOKUP(Table16[[#This Row],[Encounter_id]],'wf folder'!$B:$K,4,0),"No")</f>
        <v>No</v>
      </c>
      <c r="F334" s="90" t="str">
        <f>IFERROR(VLOOKUP(Table16[[#This Row],[Encounter_id]],'wf folder'!$B:$K,5,0),"No")</f>
        <v>No</v>
      </c>
      <c r="G334" s="90" t="str">
        <f>IFERROR(VLOOKUP(Table16[[#This Row],[Encounter_id]],'wf folder'!$B:$K,6,0),"No")</f>
        <v>No</v>
      </c>
      <c r="H334" s="90">
        <f>IFERROR(VLOOKUP(Table16[[#This Row],[Encounter_id]],'wf folder'!$B:$K,7,0),0)</f>
        <v>1</v>
      </c>
      <c r="I334" s="90" t="str">
        <f>IFERROR(VLOOKUP(Table16[[#This Row],[Encounter_id]],'wf folder'!$B:$K,8,0),"No")</f>
        <v>No</v>
      </c>
      <c r="J334" s="90" t="str">
        <f>IFERROR(VLOOKUP(Table16[[#This Row],[Encounter_id]],'wf folder'!$B:$K,9,0),"No")</f>
        <v>No</v>
      </c>
      <c r="K334" s="90" t="str">
        <f>IFERROR(VLOOKUP(Table16[[#This Row],[Encounter_id]],'wf folder'!$B:$K,10,0),"No")</f>
        <v>No</v>
      </c>
    </row>
    <row r="335" spans="1:11">
      <c r="A335" t="str">
        <f t="shared" si="5"/>
        <v>b</v>
      </c>
      <c r="B335" t="s">
        <v>752</v>
      </c>
      <c r="C335" s="90" t="str">
        <f>IFERROR(VLOOKUP(Table16[[#This Row],[Encounter_id]],'wf folder'!$B:$K,2,0),"No")</f>
        <v>No</v>
      </c>
      <c r="D335" s="90" t="str">
        <f>IFERROR(VLOOKUP(Table16[[#This Row],[Encounter_id]],'wf folder'!$B:$K,3,0),"No")</f>
        <v>No</v>
      </c>
      <c r="E335" s="90" t="str">
        <f>IFERROR(VLOOKUP(Table16[[#This Row],[Encounter_id]],'wf folder'!$B:$K,4,0),"No")</f>
        <v>No</v>
      </c>
      <c r="F335" s="90" t="str">
        <f>IFERROR(VLOOKUP(Table16[[#This Row],[Encounter_id]],'wf folder'!$B:$K,5,0),"No")</f>
        <v>No</v>
      </c>
      <c r="G335" s="90" t="str">
        <f>IFERROR(VLOOKUP(Table16[[#This Row],[Encounter_id]],'wf folder'!$B:$K,6,0),"No")</f>
        <v>No</v>
      </c>
      <c r="H335" s="90">
        <f>IFERROR(VLOOKUP(Table16[[#This Row],[Encounter_id]],'wf folder'!$B:$K,7,0),0)</f>
        <v>0</v>
      </c>
      <c r="I335" s="90" t="str">
        <f>IFERROR(VLOOKUP(Table16[[#This Row],[Encounter_id]],'wf folder'!$B:$K,8,0),"No")</f>
        <v>No</v>
      </c>
      <c r="J335" s="90" t="str">
        <f>IFERROR(VLOOKUP(Table16[[#This Row],[Encounter_id]],'wf folder'!$B:$K,9,0),"No")</f>
        <v>No</v>
      </c>
      <c r="K335" s="90" t="str">
        <f>IFERROR(VLOOKUP(Table16[[#This Row],[Encounter_id]],'wf folder'!$B:$K,10,0),"No")</f>
        <v>No</v>
      </c>
    </row>
    <row r="336" spans="1:11">
      <c r="A336" t="str">
        <f t="shared" si="5"/>
        <v>b</v>
      </c>
      <c r="B336" t="s">
        <v>753</v>
      </c>
      <c r="C336" s="90" t="str">
        <f>IFERROR(VLOOKUP(Table16[[#This Row],[Encounter_id]],'wf folder'!$B:$K,2,0),"No")</f>
        <v>No</v>
      </c>
      <c r="D336" s="90" t="str">
        <f>IFERROR(VLOOKUP(Table16[[#This Row],[Encounter_id]],'wf folder'!$B:$K,3,0),"No")</f>
        <v>No</v>
      </c>
      <c r="E336" s="90" t="str">
        <f>IFERROR(VLOOKUP(Table16[[#This Row],[Encounter_id]],'wf folder'!$B:$K,4,0),"No")</f>
        <v>No</v>
      </c>
      <c r="F336" s="90" t="str">
        <f>IFERROR(VLOOKUP(Table16[[#This Row],[Encounter_id]],'wf folder'!$B:$K,5,0),"No")</f>
        <v>No</v>
      </c>
      <c r="G336" s="90" t="str">
        <f>IFERROR(VLOOKUP(Table16[[#This Row],[Encounter_id]],'wf folder'!$B:$K,6,0),"No")</f>
        <v>Yes</v>
      </c>
      <c r="H336" s="90">
        <f>IFERROR(VLOOKUP(Table16[[#This Row],[Encounter_id]],'wf folder'!$B:$K,7,0),0)</f>
        <v>1</v>
      </c>
      <c r="I336" s="90" t="str">
        <f>IFERROR(VLOOKUP(Table16[[#This Row],[Encounter_id]],'wf folder'!$B:$K,8,0),"No")</f>
        <v>No</v>
      </c>
      <c r="J336" s="90" t="str">
        <f>IFERROR(VLOOKUP(Table16[[#This Row],[Encounter_id]],'wf folder'!$B:$K,9,0),"No")</f>
        <v>No</v>
      </c>
      <c r="K336" s="90" t="str">
        <f>IFERROR(VLOOKUP(Table16[[#This Row],[Encounter_id]],'wf folder'!$B:$K,10,0),"No")</f>
        <v>Yes</v>
      </c>
    </row>
    <row r="337" spans="1:11">
      <c r="A337" t="str">
        <f t="shared" si="5"/>
        <v>b</v>
      </c>
      <c r="B337" t="s">
        <v>754</v>
      </c>
      <c r="C337" s="90" t="str">
        <f>IFERROR(VLOOKUP(Table16[[#This Row],[Encounter_id]],'wf folder'!$B:$K,2,0),"No")</f>
        <v>No</v>
      </c>
      <c r="D337" s="90" t="str">
        <f>IFERROR(VLOOKUP(Table16[[#This Row],[Encounter_id]],'wf folder'!$B:$K,3,0),"No")</f>
        <v>No</v>
      </c>
      <c r="E337" s="90" t="str">
        <f>IFERROR(VLOOKUP(Table16[[#This Row],[Encounter_id]],'wf folder'!$B:$K,4,0),"No")</f>
        <v>No</v>
      </c>
      <c r="F337" s="90" t="str">
        <f>IFERROR(VLOOKUP(Table16[[#This Row],[Encounter_id]],'wf folder'!$B:$K,5,0),"No")</f>
        <v>No</v>
      </c>
      <c r="G337" s="90" t="str">
        <f>IFERROR(VLOOKUP(Table16[[#This Row],[Encounter_id]],'wf folder'!$B:$K,6,0),"No")</f>
        <v>No</v>
      </c>
      <c r="H337" s="90">
        <f>IFERROR(VLOOKUP(Table16[[#This Row],[Encounter_id]],'wf folder'!$B:$K,7,0),0)</f>
        <v>0</v>
      </c>
      <c r="I337" s="90" t="str">
        <f>IFERROR(VLOOKUP(Table16[[#This Row],[Encounter_id]],'wf folder'!$B:$K,8,0),"No")</f>
        <v>No</v>
      </c>
      <c r="J337" s="90" t="str">
        <f>IFERROR(VLOOKUP(Table16[[#This Row],[Encounter_id]],'wf folder'!$B:$K,9,0),"No")</f>
        <v>No</v>
      </c>
      <c r="K337" s="90" t="str">
        <f>IFERROR(VLOOKUP(Table16[[#This Row],[Encounter_id]],'wf folder'!$B:$K,10,0),"No")</f>
        <v>No</v>
      </c>
    </row>
    <row r="338" spans="1:11">
      <c r="A338" t="str">
        <f t="shared" si="5"/>
        <v>b</v>
      </c>
      <c r="B338" t="s">
        <v>755</v>
      </c>
      <c r="C338" s="90" t="str">
        <f>IFERROR(VLOOKUP(Table16[[#This Row],[Encounter_id]],'wf folder'!$B:$K,2,0),"No")</f>
        <v>No</v>
      </c>
      <c r="D338" s="90" t="str">
        <f>IFERROR(VLOOKUP(Table16[[#This Row],[Encounter_id]],'wf folder'!$B:$K,3,0),"No")</f>
        <v>No</v>
      </c>
      <c r="E338" s="90" t="str">
        <f>IFERROR(VLOOKUP(Table16[[#This Row],[Encounter_id]],'wf folder'!$B:$K,4,0),"No")</f>
        <v>No</v>
      </c>
      <c r="F338" s="90" t="str">
        <f>IFERROR(VLOOKUP(Table16[[#This Row],[Encounter_id]],'wf folder'!$B:$K,5,0),"No")</f>
        <v>No</v>
      </c>
      <c r="G338" s="90" t="str">
        <f>IFERROR(VLOOKUP(Table16[[#This Row],[Encounter_id]],'wf folder'!$B:$K,6,0),"No")</f>
        <v>No</v>
      </c>
      <c r="H338" s="90">
        <f>IFERROR(VLOOKUP(Table16[[#This Row],[Encounter_id]],'wf folder'!$B:$K,7,0),0)</f>
        <v>0</v>
      </c>
      <c r="I338" s="90" t="str">
        <f>IFERROR(VLOOKUP(Table16[[#This Row],[Encounter_id]],'wf folder'!$B:$K,8,0),"No")</f>
        <v>No</v>
      </c>
      <c r="J338" s="90" t="str">
        <f>IFERROR(VLOOKUP(Table16[[#This Row],[Encounter_id]],'wf folder'!$B:$K,9,0),"No")</f>
        <v>No</v>
      </c>
      <c r="K338" s="90" t="str">
        <f>IFERROR(VLOOKUP(Table16[[#This Row],[Encounter_id]],'wf folder'!$B:$K,10,0),"No")</f>
        <v>No</v>
      </c>
    </row>
    <row r="339" spans="1:11">
      <c r="A339" t="str">
        <f t="shared" si="5"/>
        <v>b</v>
      </c>
      <c r="B339" t="s">
        <v>756</v>
      </c>
      <c r="C339" s="90" t="str">
        <f>IFERROR(VLOOKUP(Table16[[#This Row],[Encounter_id]],'wf folder'!$B:$K,2,0),"No")</f>
        <v>No</v>
      </c>
      <c r="D339" s="90" t="str">
        <f>IFERROR(VLOOKUP(Table16[[#This Row],[Encounter_id]],'wf folder'!$B:$K,3,0),"No")</f>
        <v>No</v>
      </c>
      <c r="E339" s="90" t="str">
        <f>IFERROR(VLOOKUP(Table16[[#This Row],[Encounter_id]],'wf folder'!$B:$K,4,0),"No")</f>
        <v>No</v>
      </c>
      <c r="F339" s="90" t="str">
        <f>IFERROR(VLOOKUP(Table16[[#This Row],[Encounter_id]],'wf folder'!$B:$K,5,0),"No")</f>
        <v>No</v>
      </c>
      <c r="G339" s="90" t="str">
        <f>IFERROR(VLOOKUP(Table16[[#This Row],[Encounter_id]],'wf folder'!$B:$K,6,0),"No")</f>
        <v>No</v>
      </c>
      <c r="H339" s="90">
        <f>IFERROR(VLOOKUP(Table16[[#This Row],[Encounter_id]],'wf folder'!$B:$K,7,0),0)</f>
        <v>0</v>
      </c>
      <c r="I339" s="90" t="str">
        <f>IFERROR(VLOOKUP(Table16[[#This Row],[Encounter_id]],'wf folder'!$B:$K,8,0),"No")</f>
        <v>No</v>
      </c>
      <c r="J339" s="90" t="str">
        <f>IFERROR(VLOOKUP(Table16[[#This Row],[Encounter_id]],'wf folder'!$B:$K,9,0),"No")</f>
        <v>No</v>
      </c>
      <c r="K339" s="90" t="str">
        <f>IFERROR(VLOOKUP(Table16[[#This Row],[Encounter_id]],'wf folder'!$B:$K,10,0),"No")</f>
        <v>No</v>
      </c>
    </row>
    <row r="340" spans="1:11">
      <c r="A340" t="str">
        <f t="shared" si="5"/>
        <v>b</v>
      </c>
      <c r="B340" t="s">
        <v>757</v>
      </c>
      <c r="C340" s="90" t="str">
        <f>IFERROR(VLOOKUP(Table16[[#This Row],[Encounter_id]],'wf folder'!$B:$K,2,0),"No")</f>
        <v>No</v>
      </c>
      <c r="D340" s="90" t="str">
        <f>IFERROR(VLOOKUP(Table16[[#This Row],[Encounter_id]],'wf folder'!$B:$K,3,0),"No")</f>
        <v>No</v>
      </c>
      <c r="E340" s="90" t="str">
        <f>IFERROR(VLOOKUP(Table16[[#This Row],[Encounter_id]],'wf folder'!$B:$K,4,0),"No")</f>
        <v>No</v>
      </c>
      <c r="F340" s="90" t="str">
        <f>IFERROR(VLOOKUP(Table16[[#This Row],[Encounter_id]],'wf folder'!$B:$K,5,0),"No")</f>
        <v>No</v>
      </c>
      <c r="G340" s="90" t="str">
        <f>IFERROR(VLOOKUP(Table16[[#This Row],[Encounter_id]],'wf folder'!$B:$K,6,0),"No")</f>
        <v>No</v>
      </c>
      <c r="H340" s="90">
        <f>IFERROR(VLOOKUP(Table16[[#This Row],[Encounter_id]],'wf folder'!$B:$K,7,0),0)</f>
        <v>0</v>
      </c>
      <c r="I340" s="90" t="str">
        <f>IFERROR(VLOOKUP(Table16[[#This Row],[Encounter_id]],'wf folder'!$B:$K,8,0),"No")</f>
        <v>No</v>
      </c>
      <c r="J340" s="90" t="str">
        <f>IFERROR(VLOOKUP(Table16[[#This Row],[Encounter_id]],'wf folder'!$B:$K,9,0),"No")</f>
        <v>No</v>
      </c>
      <c r="K340" s="90" t="str">
        <f>IFERROR(VLOOKUP(Table16[[#This Row],[Encounter_id]],'wf folder'!$B:$K,10,0),"No")</f>
        <v>No</v>
      </c>
    </row>
    <row r="341" spans="1:11">
      <c r="A341" t="str">
        <f t="shared" si="5"/>
        <v>b</v>
      </c>
      <c r="B341" t="s">
        <v>758</v>
      </c>
      <c r="C341" s="90" t="str">
        <f>IFERROR(VLOOKUP(Table16[[#This Row],[Encounter_id]],'wf folder'!$B:$K,2,0),"No")</f>
        <v>No</v>
      </c>
      <c r="D341" s="90" t="str">
        <f>IFERROR(VLOOKUP(Table16[[#This Row],[Encounter_id]],'wf folder'!$B:$K,3,0),"No")</f>
        <v>Yes</v>
      </c>
      <c r="E341" s="90" t="str">
        <f>IFERROR(VLOOKUP(Table16[[#This Row],[Encounter_id]],'wf folder'!$B:$K,4,0),"No")</f>
        <v>No</v>
      </c>
      <c r="F341" s="90" t="str">
        <f>IFERROR(VLOOKUP(Table16[[#This Row],[Encounter_id]],'wf folder'!$B:$K,5,0),"No")</f>
        <v>No</v>
      </c>
      <c r="G341" s="90" t="str">
        <f>IFERROR(VLOOKUP(Table16[[#This Row],[Encounter_id]],'wf folder'!$B:$K,6,0),"No")</f>
        <v>No</v>
      </c>
      <c r="H341" s="90">
        <f>IFERROR(VLOOKUP(Table16[[#This Row],[Encounter_id]],'wf folder'!$B:$K,7,0),0)</f>
        <v>1</v>
      </c>
      <c r="I341" s="90" t="str">
        <f>IFERROR(VLOOKUP(Table16[[#This Row],[Encounter_id]],'wf folder'!$B:$K,8,0),"No")</f>
        <v>No</v>
      </c>
      <c r="J341" s="90" t="str">
        <f>IFERROR(VLOOKUP(Table16[[#This Row],[Encounter_id]],'wf folder'!$B:$K,9,0),"No")</f>
        <v>No</v>
      </c>
      <c r="K341" s="90" t="str">
        <f>IFERROR(VLOOKUP(Table16[[#This Row],[Encounter_id]],'wf folder'!$B:$K,10,0),"No")</f>
        <v>No</v>
      </c>
    </row>
    <row r="342" spans="1:11">
      <c r="A342" t="str">
        <f t="shared" si="5"/>
        <v>b</v>
      </c>
      <c r="B342" t="s">
        <v>759</v>
      </c>
      <c r="C342" s="90" t="str">
        <f>IFERROR(VLOOKUP(Table16[[#This Row],[Encounter_id]],'wf folder'!$B:$K,2,0),"No")</f>
        <v>No</v>
      </c>
      <c r="D342" s="90" t="str">
        <f>IFERROR(VLOOKUP(Table16[[#This Row],[Encounter_id]],'wf folder'!$B:$K,3,0),"No")</f>
        <v>No</v>
      </c>
      <c r="E342" s="90" t="str">
        <f>IFERROR(VLOOKUP(Table16[[#This Row],[Encounter_id]],'wf folder'!$B:$K,4,0),"No")</f>
        <v>No</v>
      </c>
      <c r="F342" s="90" t="str">
        <f>IFERROR(VLOOKUP(Table16[[#This Row],[Encounter_id]],'wf folder'!$B:$K,5,0),"No")</f>
        <v>No</v>
      </c>
      <c r="G342" s="90" t="str">
        <f>IFERROR(VLOOKUP(Table16[[#This Row],[Encounter_id]],'wf folder'!$B:$K,6,0),"No")</f>
        <v>Yes</v>
      </c>
      <c r="H342" s="90">
        <f>IFERROR(VLOOKUP(Table16[[#This Row],[Encounter_id]],'wf folder'!$B:$K,7,0),0)</f>
        <v>1</v>
      </c>
      <c r="I342" s="90" t="str">
        <f>IFERROR(VLOOKUP(Table16[[#This Row],[Encounter_id]],'wf folder'!$B:$K,8,0),"No")</f>
        <v>No</v>
      </c>
      <c r="J342" s="90" t="str">
        <f>IFERROR(VLOOKUP(Table16[[#This Row],[Encounter_id]],'wf folder'!$B:$K,9,0),"No")</f>
        <v>No</v>
      </c>
      <c r="K342" s="90" t="str">
        <f>IFERROR(VLOOKUP(Table16[[#This Row],[Encounter_id]],'wf folder'!$B:$K,10,0),"No")</f>
        <v>Yes</v>
      </c>
    </row>
    <row r="343" spans="1:11">
      <c r="A343" t="str">
        <f t="shared" si="5"/>
        <v>b</v>
      </c>
      <c r="B343" t="s">
        <v>760</v>
      </c>
      <c r="C343" s="90" t="str">
        <f>IFERROR(VLOOKUP(Table16[[#This Row],[Encounter_id]],'wf folder'!$B:$K,2,0),"No")</f>
        <v>No</v>
      </c>
      <c r="D343" s="90" t="str">
        <f>IFERROR(VLOOKUP(Table16[[#This Row],[Encounter_id]],'wf folder'!$B:$K,3,0),"No")</f>
        <v>No</v>
      </c>
      <c r="E343" s="90" t="str">
        <f>IFERROR(VLOOKUP(Table16[[#This Row],[Encounter_id]],'wf folder'!$B:$K,4,0),"No")</f>
        <v>No</v>
      </c>
      <c r="F343" s="90" t="str">
        <f>IFERROR(VLOOKUP(Table16[[#This Row],[Encounter_id]],'wf folder'!$B:$K,5,0),"No")</f>
        <v>No</v>
      </c>
      <c r="G343" s="90" t="str">
        <f>IFERROR(VLOOKUP(Table16[[#This Row],[Encounter_id]],'wf folder'!$B:$K,6,0),"No")</f>
        <v>No</v>
      </c>
      <c r="H343" s="90">
        <f>IFERROR(VLOOKUP(Table16[[#This Row],[Encounter_id]],'wf folder'!$B:$K,7,0),0)</f>
        <v>0</v>
      </c>
      <c r="I343" s="90" t="str">
        <f>IFERROR(VLOOKUP(Table16[[#This Row],[Encounter_id]],'wf folder'!$B:$K,8,0),"No")</f>
        <v>No</v>
      </c>
      <c r="J343" s="90" t="str">
        <f>IFERROR(VLOOKUP(Table16[[#This Row],[Encounter_id]],'wf folder'!$B:$K,9,0),"No")</f>
        <v>No</v>
      </c>
      <c r="K343" s="90" t="str">
        <f>IFERROR(VLOOKUP(Table16[[#This Row],[Encounter_id]],'wf folder'!$B:$K,10,0),"No")</f>
        <v>No</v>
      </c>
    </row>
    <row r="344" spans="1:11">
      <c r="A344" t="str">
        <f t="shared" si="5"/>
        <v>b</v>
      </c>
      <c r="B344" t="s">
        <v>761</v>
      </c>
      <c r="C344" s="90" t="str">
        <f>IFERROR(VLOOKUP(Table16[[#This Row],[Encounter_id]],'wf folder'!$B:$K,2,0),"No")</f>
        <v>No</v>
      </c>
      <c r="D344" s="90" t="str">
        <f>IFERROR(VLOOKUP(Table16[[#This Row],[Encounter_id]],'wf folder'!$B:$K,3,0),"No")</f>
        <v>No</v>
      </c>
      <c r="E344" s="90" t="str">
        <f>IFERROR(VLOOKUP(Table16[[#This Row],[Encounter_id]],'wf folder'!$B:$K,4,0),"No")</f>
        <v>No</v>
      </c>
      <c r="F344" s="90" t="str">
        <f>IFERROR(VLOOKUP(Table16[[#This Row],[Encounter_id]],'wf folder'!$B:$K,5,0),"No")</f>
        <v>No</v>
      </c>
      <c r="G344" s="90" t="str">
        <f>IFERROR(VLOOKUP(Table16[[#This Row],[Encounter_id]],'wf folder'!$B:$K,6,0),"No")</f>
        <v>No</v>
      </c>
      <c r="H344" s="90">
        <f>IFERROR(VLOOKUP(Table16[[#This Row],[Encounter_id]],'wf folder'!$B:$K,7,0),0)</f>
        <v>0</v>
      </c>
      <c r="I344" s="90" t="str">
        <f>IFERROR(VLOOKUP(Table16[[#This Row],[Encounter_id]],'wf folder'!$B:$K,8,0),"No")</f>
        <v>No</v>
      </c>
      <c r="J344" s="90" t="str">
        <f>IFERROR(VLOOKUP(Table16[[#This Row],[Encounter_id]],'wf folder'!$B:$K,9,0),"No")</f>
        <v>No</v>
      </c>
      <c r="K344" s="90" t="str">
        <f>IFERROR(VLOOKUP(Table16[[#This Row],[Encounter_id]],'wf folder'!$B:$K,10,0),"No")</f>
        <v>No</v>
      </c>
    </row>
    <row r="345" spans="1:11">
      <c r="A345" t="str">
        <f t="shared" si="5"/>
        <v>b</v>
      </c>
      <c r="B345" t="s">
        <v>762</v>
      </c>
      <c r="C345" s="90" t="str">
        <f>IFERROR(VLOOKUP(Table16[[#This Row],[Encounter_id]],'wf folder'!$B:$K,2,0),"No")</f>
        <v>No</v>
      </c>
      <c r="D345" s="90" t="str">
        <f>IFERROR(VLOOKUP(Table16[[#This Row],[Encounter_id]],'wf folder'!$B:$K,3,0),"No")</f>
        <v>No</v>
      </c>
      <c r="E345" s="90" t="str">
        <f>IFERROR(VLOOKUP(Table16[[#This Row],[Encounter_id]],'wf folder'!$B:$K,4,0),"No")</f>
        <v>No</v>
      </c>
      <c r="F345" s="90" t="str">
        <f>IFERROR(VLOOKUP(Table16[[#This Row],[Encounter_id]],'wf folder'!$B:$K,5,0),"No")</f>
        <v>No</v>
      </c>
      <c r="G345" s="90" t="str">
        <f>IFERROR(VLOOKUP(Table16[[#This Row],[Encounter_id]],'wf folder'!$B:$K,6,0),"No")</f>
        <v>No</v>
      </c>
      <c r="H345" s="90">
        <f>IFERROR(VLOOKUP(Table16[[#This Row],[Encounter_id]],'wf folder'!$B:$K,7,0),0)</f>
        <v>0</v>
      </c>
      <c r="I345" s="90" t="str">
        <f>IFERROR(VLOOKUP(Table16[[#This Row],[Encounter_id]],'wf folder'!$B:$K,8,0),"No")</f>
        <v>No</v>
      </c>
      <c r="J345" s="90" t="str">
        <f>IFERROR(VLOOKUP(Table16[[#This Row],[Encounter_id]],'wf folder'!$B:$K,9,0),"No")</f>
        <v>No</v>
      </c>
      <c r="K345" s="90" t="str">
        <f>IFERROR(VLOOKUP(Table16[[#This Row],[Encounter_id]],'wf folder'!$B:$K,10,0),"No")</f>
        <v>No</v>
      </c>
    </row>
    <row r="346" spans="1:11">
      <c r="A346" t="str">
        <f t="shared" si="5"/>
        <v>b</v>
      </c>
      <c r="B346" t="s">
        <v>763</v>
      </c>
      <c r="C346" s="90" t="str">
        <f>IFERROR(VLOOKUP(Table16[[#This Row],[Encounter_id]],'wf folder'!$B:$K,2,0),"No")</f>
        <v>Yes</v>
      </c>
      <c r="D346" s="90" t="str">
        <f>IFERROR(VLOOKUP(Table16[[#This Row],[Encounter_id]],'wf folder'!$B:$K,3,0),"No")</f>
        <v>No</v>
      </c>
      <c r="E346" s="90" t="str">
        <f>IFERROR(VLOOKUP(Table16[[#This Row],[Encounter_id]],'wf folder'!$B:$K,4,0),"No")</f>
        <v>No</v>
      </c>
      <c r="F346" s="90" t="str">
        <f>IFERROR(VLOOKUP(Table16[[#This Row],[Encounter_id]],'wf folder'!$B:$K,5,0),"No")</f>
        <v>No</v>
      </c>
      <c r="G346" s="90" t="str">
        <f>IFERROR(VLOOKUP(Table16[[#This Row],[Encounter_id]],'wf folder'!$B:$K,6,0),"No")</f>
        <v>No</v>
      </c>
      <c r="H346" s="90">
        <f>IFERROR(VLOOKUP(Table16[[#This Row],[Encounter_id]],'wf folder'!$B:$K,7,0),0)</f>
        <v>1</v>
      </c>
      <c r="I346" s="90" t="str">
        <f>IFERROR(VLOOKUP(Table16[[#This Row],[Encounter_id]],'wf folder'!$B:$K,8,0),"No")</f>
        <v>No</v>
      </c>
      <c r="J346" s="90" t="str">
        <f>IFERROR(VLOOKUP(Table16[[#This Row],[Encounter_id]],'wf folder'!$B:$K,9,0),"No")</f>
        <v>No</v>
      </c>
      <c r="K346" s="90" t="str">
        <f>IFERROR(VLOOKUP(Table16[[#This Row],[Encounter_id]],'wf folder'!$B:$K,10,0),"No")</f>
        <v>No</v>
      </c>
    </row>
    <row r="347" spans="1:11">
      <c r="A347" t="str">
        <f t="shared" si="5"/>
        <v>b</v>
      </c>
      <c r="B347" t="s">
        <v>764</v>
      </c>
      <c r="C347" s="90" t="str">
        <f>IFERROR(VLOOKUP(Table16[[#This Row],[Encounter_id]],'wf folder'!$B:$K,2,0),"No")</f>
        <v>No</v>
      </c>
      <c r="D347" s="90" t="str">
        <f>IFERROR(VLOOKUP(Table16[[#This Row],[Encounter_id]],'wf folder'!$B:$K,3,0),"No")</f>
        <v>No</v>
      </c>
      <c r="E347" s="90" t="str">
        <f>IFERROR(VLOOKUP(Table16[[#This Row],[Encounter_id]],'wf folder'!$B:$K,4,0),"No")</f>
        <v>No</v>
      </c>
      <c r="F347" s="90" t="str">
        <f>IFERROR(VLOOKUP(Table16[[#This Row],[Encounter_id]],'wf folder'!$B:$K,5,0),"No")</f>
        <v>No</v>
      </c>
      <c r="G347" s="90" t="str">
        <f>IFERROR(VLOOKUP(Table16[[#This Row],[Encounter_id]],'wf folder'!$B:$K,6,0),"No")</f>
        <v>No</v>
      </c>
      <c r="H347" s="90">
        <f>IFERROR(VLOOKUP(Table16[[#This Row],[Encounter_id]],'wf folder'!$B:$K,7,0),0)</f>
        <v>0</v>
      </c>
      <c r="I347" s="90" t="str">
        <f>IFERROR(VLOOKUP(Table16[[#This Row],[Encounter_id]],'wf folder'!$B:$K,8,0),"No")</f>
        <v>No</v>
      </c>
      <c r="J347" s="90" t="str">
        <f>IFERROR(VLOOKUP(Table16[[#This Row],[Encounter_id]],'wf folder'!$B:$K,9,0),"No")</f>
        <v>No</v>
      </c>
      <c r="K347" s="90" t="str">
        <f>IFERROR(VLOOKUP(Table16[[#This Row],[Encounter_id]],'wf folder'!$B:$K,10,0),"No")</f>
        <v>No</v>
      </c>
    </row>
    <row r="348" spans="1:11">
      <c r="A348" t="str">
        <f t="shared" si="5"/>
        <v>b</v>
      </c>
      <c r="B348" t="s">
        <v>765</v>
      </c>
      <c r="C348" s="90" t="str">
        <f>IFERROR(VLOOKUP(Table16[[#This Row],[Encounter_id]],'wf folder'!$B:$K,2,0),"No")</f>
        <v>No</v>
      </c>
      <c r="D348" s="90" t="str">
        <f>IFERROR(VLOOKUP(Table16[[#This Row],[Encounter_id]],'wf folder'!$B:$K,3,0),"No")</f>
        <v>No</v>
      </c>
      <c r="E348" s="90" t="str">
        <f>IFERROR(VLOOKUP(Table16[[#This Row],[Encounter_id]],'wf folder'!$B:$K,4,0),"No")</f>
        <v>No</v>
      </c>
      <c r="F348" s="90" t="str">
        <f>IFERROR(VLOOKUP(Table16[[#This Row],[Encounter_id]],'wf folder'!$B:$K,5,0),"No")</f>
        <v>No</v>
      </c>
      <c r="G348" s="90" t="str">
        <f>IFERROR(VLOOKUP(Table16[[#This Row],[Encounter_id]],'wf folder'!$B:$K,6,0),"No")</f>
        <v>No</v>
      </c>
      <c r="H348" s="90">
        <f>IFERROR(VLOOKUP(Table16[[#This Row],[Encounter_id]],'wf folder'!$B:$K,7,0),0)</f>
        <v>0</v>
      </c>
      <c r="I348" s="90" t="str">
        <f>IFERROR(VLOOKUP(Table16[[#This Row],[Encounter_id]],'wf folder'!$B:$K,8,0),"No")</f>
        <v>No</v>
      </c>
      <c r="J348" s="90" t="str">
        <f>IFERROR(VLOOKUP(Table16[[#This Row],[Encounter_id]],'wf folder'!$B:$K,9,0),"No")</f>
        <v>No</v>
      </c>
      <c r="K348" s="90" t="str">
        <f>IFERROR(VLOOKUP(Table16[[#This Row],[Encounter_id]],'wf folder'!$B:$K,10,0),"No")</f>
        <v>No</v>
      </c>
    </row>
    <row r="349" spans="1:11">
      <c r="A349" t="str">
        <f t="shared" si="5"/>
        <v>c</v>
      </c>
      <c r="B349" t="s">
        <v>766</v>
      </c>
      <c r="C349" s="90" t="str">
        <f>IFERROR(VLOOKUP(Table16[[#This Row],[Encounter_id]],'wf folder'!$B:$K,2,0),"No")</f>
        <v>Yes</v>
      </c>
      <c r="D349" s="90" t="str">
        <f>IFERROR(VLOOKUP(Table16[[#This Row],[Encounter_id]],'wf folder'!$B:$K,3,0),"No")</f>
        <v>Yes</v>
      </c>
      <c r="E349" s="90" t="str">
        <f>IFERROR(VLOOKUP(Table16[[#This Row],[Encounter_id]],'wf folder'!$B:$K,4,0),"No")</f>
        <v>No</v>
      </c>
      <c r="F349" s="90" t="str">
        <f>IFERROR(VLOOKUP(Table16[[#This Row],[Encounter_id]],'wf folder'!$B:$K,5,0),"No")</f>
        <v>No</v>
      </c>
      <c r="G349" s="90" t="str">
        <f>IFERROR(VLOOKUP(Table16[[#This Row],[Encounter_id]],'wf folder'!$B:$K,6,0),"No")</f>
        <v>Yes</v>
      </c>
      <c r="H349" s="90">
        <f>IFERROR(VLOOKUP(Table16[[#This Row],[Encounter_id]],'wf folder'!$B:$K,7,0),0)</f>
        <v>3</v>
      </c>
      <c r="I349" s="90" t="str">
        <f>IFERROR(VLOOKUP(Table16[[#This Row],[Encounter_id]],'wf folder'!$B:$K,8,0),"No")</f>
        <v>Yes</v>
      </c>
      <c r="J349" s="90" t="str">
        <f>IFERROR(VLOOKUP(Table16[[#This Row],[Encounter_id]],'wf folder'!$B:$K,9,0),"No")</f>
        <v>No</v>
      </c>
      <c r="K349" s="90" t="str">
        <f>IFERROR(VLOOKUP(Table16[[#This Row],[Encounter_id]],'wf folder'!$B:$K,10,0),"No")</f>
        <v>Yes</v>
      </c>
    </row>
    <row r="350" spans="1:11">
      <c r="A350" t="str">
        <f t="shared" si="5"/>
        <v>c</v>
      </c>
      <c r="B350" t="s">
        <v>767</v>
      </c>
      <c r="C350" s="90" t="str">
        <f>IFERROR(VLOOKUP(Table16[[#This Row],[Encounter_id]],'wf folder'!$B:$K,2,0),"No")</f>
        <v>Yes</v>
      </c>
      <c r="D350" s="90" t="str">
        <f>IFERROR(VLOOKUP(Table16[[#This Row],[Encounter_id]],'wf folder'!$B:$K,3,0),"No")</f>
        <v>Yes</v>
      </c>
      <c r="E350" s="90" t="str">
        <f>IFERROR(VLOOKUP(Table16[[#This Row],[Encounter_id]],'wf folder'!$B:$K,4,0),"No")</f>
        <v>Yes</v>
      </c>
      <c r="F350" s="90" t="str">
        <f>IFERROR(VLOOKUP(Table16[[#This Row],[Encounter_id]],'wf folder'!$B:$K,5,0),"No")</f>
        <v>Yes</v>
      </c>
      <c r="G350" s="90" t="str">
        <f>IFERROR(VLOOKUP(Table16[[#This Row],[Encounter_id]],'wf folder'!$B:$K,6,0),"No")</f>
        <v>Yes</v>
      </c>
      <c r="H350" s="90">
        <f>IFERROR(VLOOKUP(Table16[[#This Row],[Encounter_id]],'wf folder'!$B:$K,7,0),0)</f>
        <v>5</v>
      </c>
      <c r="I350" s="90" t="str">
        <f>IFERROR(VLOOKUP(Table16[[#This Row],[Encounter_id]],'wf folder'!$B:$K,8,0),"No")</f>
        <v>Yes</v>
      </c>
      <c r="J350" s="90" t="str">
        <f>IFERROR(VLOOKUP(Table16[[#This Row],[Encounter_id]],'wf folder'!$B:$K,9,0),"No")</f>
        <v>Yes</v>
      </c>
      <c r="K350" s="90" t="str">
        <f>IFERROR(VLOOKUP(Table16[[#This Row],[Encounter_id]],'wf folder'!$B:$K,10,0),"No")</f>
        <v>Yes</v>
      </c>
    </row>
    <row r="351" spans="1:11">
      <c r="A351" t="str">
        <f t="shared" si="5"/>
        <v>c</v>
      </c>
      <c r="B351" t="s">
        <v>768</v>
      </c>
      <c r="C351" s="90" t="str">
        <f>IFERROR(VLOOKUP(Table16[[#This Row],[Encounter_id]],'wf folder'!$B:$K,2,0),"No")</f>
        <v>Yes</v>
      </c>
      <c r="D351" s="90" t="str">
        <f>IFERROR(VLOOKUP(Table16[[#This Row],[Encounter_id]],'wf folder'!$B:$K,3,0),"No")</f>
        <v>Yes</v>
      </c>
      <c r="E351" s="90" t="str">
        <f>IFERROR(VLOOKUP(Table16[[#This Row],[Encounter_id]],'wf folder'!$B:$K,4,0),"No")</f>
        <v>No</v>
      </c>
      <c r="F351" s="90" t="str">
        <f>IFERROR(VLOOKUP(Table16[[#This Row],[Encounter_id]],'wf folder'!$B:$K,5,0),"No")</f>
        <v>No</v>
      </c>
      <c r="G351" s="90" t="str">
        <f>IFERROR(VLOOKUP(Table16[[#This Row],[Encounter_id]],'wf folder'!$B:$K,6,0),"No")</f>
        <v>Yes</v>
      </c>
      <c r="H351" s="90">
        <f>IFERROR(VLOOKUP(Table16[[#This Row],[Encounter_id]],'wf folder'!$B:$K,7,0),0)</f>
        <v>3</v>
      </c>
      <c r="I351" s="90" t="str">
        <f>IFERROR(VLOOKUP(Table16[[#This Row],[Encounter_id]],'wf folder'!$B:$K,8,0),"No")</f>
        <v>Yes</v>
      </c>
      <c r="J351" s="90" t="str">
        <f>IFERROR(VLOOKUP(Table16[[#This Row],[Encounter_id]],'wf folder'!$B:$K,9,0),"No")</f>
        <v>No</v>
      </c>
      <c r="K351" s="90" t="str">
        <f>IFERROR(VLOOKUP(Table16[[#This Row],[Encounter_id]],'wf folder'!$B:$K,10,0),"No")</f>
        <v>Yes</v>
      </c>
    </row>
    <row r="352" spans="1:11">
      <c r="A352" t="str">
        <f t="shared" si="5"/>
        <v>c</v>
      </c>
      <c r="B352" t="s">
        <v>769</v>
      </c>
      <c r="C352" s="90" t="str">
        <f>IFERROR(VLOOKUP(Table16[[#This Row],[Encounter_id]],'wf folder'!$B:$K,2,0),"No")</f>
        <v>Yes</v>
      </c>
      <c r="D352" s="90" t="str">
        <f>IFERROR(VLOOKUP(Table16[[#This Row],[Encounter_id]],'wf folder'!$B:$K,3,0),"No")</f>
        <v>Yes</v>
      </c>
      <c r="E352" s="90" t="str">
        <f>IFERROR(VLOOKUP(Table16[[#This Row],[Encounter_id]],'wf folder'!$B:$K,4,0),"No")</f>
        <v>No</v>
      </c>
      <c r="F352" s="90" t="str">
        <f>IFERROR(VLOOKUP(Table16[[#This Row],[Encounter_id]],'wf folder'!$B:$K,5,0),"No")</f>
        <v>No</v>
      </c>
      <c r="G352" s="90" t="str">
        <f>IFERROR(VLOOKUP(Table16[[#This Row],[Encounter_id]],'wf folder'!$B:$K,6,0),"No")</f>
        <v>Yes</v>
      </c>
      <c r="H352" s="90">
        <f>IFERROR(VLOOKUP(Table16[[#This Row],[Encounter_id]],'wf folder'!$B:$K,7,0),0)</f>
        <v>3</v>
      </c>
      <c r="I352" s="90" t="str">
        <f>IFERROR(VLOOKUP(Table16[[#This Row],[Encounter_id]],'wf folder'!$B:$K,8,0),"No")</f>
        <v>Yes</v>
      </c>
      <c r="J352" s="90" t="str">
        <f>IFERROR(VLOOKUP(Table16[[#This Row],[Encounter_id]],'wf folder'!$B:$K,9,0),"No")</f>
        <v>No</v>
      </c>
      <c r="K352" s="90" t="str">
        <f>IFERROR(VLOOKUP(Table16[[#This Row],[Encounter_id]],'wf folder'!$B:$K,10,0),"No")</f>
        <v>Yes</v>
      </c>
    </row>
    <row r="353" spans="1:11">
      <c r="A353" t="str">
        <f t="shared" si="5"/>
        <v>c</v>
      </c>
      <c r="B353" t="s">
        <v>525</v>
      </c>
      <c r="C353" s="90" t="str">
        <f>IFERROR(VLOOKUP(Table16[[#This Row],[Encounter_id]],'wf folder'!$B:$K,2,0),"No")</f>
        <v>Yes</v>
      </c>
      <c r="D353" s="90" t="str">
        <f>IFERROR(VLOOKUP(Table16[[#This Row],[Encounter_id]],'wf folder'!$B:$K,3,0),"No")</f>
        <v>Yes</v>
      </c>
      <c r="E353" s="90" t="str">
        <f>IFERROR(VLOOKUP(Table16[[#This Row],[Encounter_id]],'wf folder'!$B:$K,4,0),"No")</f>
        <v>Yes</v>
      </c>
      <c r="F353" s="90" t="str">
        <f>IFERROR(VLOOKUP(Table16[[#This Row],[Encounter_id]],'wf folder'!$B:$K,5,0),"No")</f>
        <v>Yes</v>
      </c>
      <c r="G353" s="90" t="str">
        <f>IFERROR(VLOOKUP(Table16[[#This Row],[Encounter_id]],'wf folder'!$B:$K,6,0),"No")</f>
        <v>Yes</v>
      </c>
      <c r="H353" s="90">
        <f>IFERROR(VLOOKUP(Table16[[#This Row],[Encounter_id]],'wf folder'!$B:$K,7,0),0)</f>
        <v>5</v>
      </c>
      <c r="I353" s="90" t="str">
        <f>IFERROR(VLOOKUP(Table16[[#This Row],[Encounter_id]],'wf folder'!$B:$K,8,0),"No")</f>
        <v>Yes</v>
      </c>
      <c r="J353" s="90" t="str">
        <f>IFERROR(VLOOKUP(Table16[[#This Row],[Encounter_id]],'wf folder'!$B:$K,9,0),"No")</f>
        <v>Yes</v>
      </c>
      <c r="K353" s="90" t="str">
        <f>IFERROR(VLOOKUP(Table16[[#This Row],[Encounter_id]],'wf folder'!$B:$K,10,0),"No")</f>
        <v>Yes</v>
      </c>
    </row>
    <row r="354" spans="1:11">
      <c r="A354" t="str">
        <f t="shared" si="5"/>
        <v>c</v>
      </c>
      <c r="B354" t="s">
        <v>770</v>
      </c>
      <c r="C354" s="90" t="str">
        <f>IFERROR(VLOOKUP(Table16[[#This Row],[Encounter_id]],'wf folder'!$B:$K,2,0),"No")</f>
        <v>Yes</v>
      </c>
      <c r="D354" s="90" t="str">
        <f>IFERROR(VLOOKUP(Table16[[#This Row],[Encounter_id]],'wf folder'!$B:$K,3,0),"No")</f>
        <v>Yes</v>
      </c>
      <c r="E354" s="90" t="str">
        <f>IFERROR(VLOOKUP(Table16[[#This Row],[Encounter_id]],'wf folder'!$B:$K,4,0),"No")</f>
        <v>Yes</v>
      </c>
      <c r="F354" s="90" t="str">
        <f>IFERROR(VLOOKUP(Table16[[#This Row],[Encounter_id]],'wf folder'!$B:$K,5,0),"No")</f>
        <v>Yes</v>
      </c>
      <c r="G354" s="90" t="str">
        <f>IFERROR(VLOOKUP(Table16[[#This Row],[Encounter_id]],'wf folder'!$B:$K,6,0),"No")</f>
        <v>Yes</v>
      </c>
      <c r="H354" s="90">
        <f>IFERROR(VLOOKUP(Table16[[#This Row],[Encounter_id]],'wf folder'!$B:$K,7,0),0)</f>
        <v>5</v>
      </c>
      <c r="I354" s="90" t="str">
        <f>IFERROR(VLOOKUP(Table16[[#This Row],[Encounter_id]],'wf folder'!$B:$K,8,0),"No")</f>
        <v>Yes</v>
      </c>
      <c r="J354" s="90" t="str">
        <f>IFERROR(VLOOKUP(Table16[[#This Row],[Encounter_id]],'wf folder'!$B:$K,9,0),"No")</f>
        <v>Yes</v>
      </c>
      <c r="K354" s="90" t="str">
        <f>IFERROR(VLOOKUP(Table16[[#This Row],[Encounter_id]],'wf folder'!$B:$K,10,0),"No")</f>
        <v>Yes</v>
      </c>
    </row>
    <row r="355" spans="1:11">
      <c r="A355" t="str">
        <f t="shared" si="5"/>
        <v>c</v>
      </c>
      <c r="B355" t="s">
        <v>771</v>
      </c>
      <c r="C355" s="90" t="str">
        <f>IFERROR(VLOOKUP(Table16[[#This Row],[Encounter_id]],'wf folder'!$B:$K,2,0),"No")</f>
        <v>Yes</v>
      </c>
      <c r="D355" s="90" t="str">
        <f>IFERROR(VLOOKUP(Table16[[#This Row],[Encounter_id]],'wf folder'!$B:$K,3,0),"No")</f>
        <v>Yes</v>
      </c>
      <c r="E355" s="90" t="str">
        <f>IFERROR(VLOOKUP(Table16[[#This Row],[Encounter_id]],'wf folder'!$B:$K,4,0),"No")</f>
        <v>No</v>
      </c>
      <c r="F355" s="90" t="str">
        <f>IFERROR(VLOOKUP(Table16[[#This Row],[Encounter_id]],'wf folder'!$B:$K,5,0),"No")</f>
        <v>No</v>
      </c>
      <c r="G355" s="90" t="str">
        <f>IFERROR(VLOOKUP(Table16[[#This Row],[Encounter_id]],'wf folder'!$B:$K,6,0),"No")</f>
        <v>Yes</v>
      </c>
      <c r="H355" s="90">
        <f>IFERROR(VLOOKUP(Table16[[#This Row],[Encounter_id]],'wf folder'!$B:$K,7,0),0)</f>
        <v>3</v>
      </c>
      <c r="I355" s="90" t="str">
        <f>IFERROR(VLOOKUP(Table16[[#This Row],[Encounter_id]],'wf folder'!$B:$K,8,0),"No")</f>
        <v>Yes</v>
      </c>
      <c r="J355" s="90" t="str">
        <f>IFERROR(VLOOKUP(Table16[[#This Row],[Encounter_id]],'wf folder'!$B:$K,9,0),"No")</f>
        <v>No</v>
      </c>
      <c r="K355" s="90" t="str">
        <f>IFERROR(VLOOKUP(Table16[[#This Row],[Encounter_id]],'wf folder'!$B:$K,10,0),"No")</f>
        <v>Yes</v>
      </c>
    </row>
    <row r="356" spans="1:11">
      <c r="A356" t="str">
        <f t="shared" si="5"/>
        <v>c</v>
      </c>
      <c r="B356" t="s">
        <v>772</v>
      </c>
      <c r="C356" s="90" t="str">
        <f>IFERROR(VLOOKUP(Table16[[#This Row],[Encounter_id]],'wf folder'!$B:$K,2,0),"No")</f>
        <v>Yes</v>
      </c>
      <c r="D356" s="90" t="str">
        <f>IFERROR(VLOOKUP(Table16[[#This Row],[Encounter_id]],'wf folder'!$B:$K,3,0),"No")</f>
        <v>Yes</v>
      </c>
      <c r="E356" s="90" t="str">
        <f>IFERROR(VLOOKUP(Table16[[#This Row],[Encounter_id]],'wf folder'!$B:$K,4,0),"No")</f>
        <v>No</v>
      </c>
      <c r="F356" s="90" t="str">
        <f>IFERROR(VLOOKUP(Table16[[#This Row],[Encounter_id]],'wf folder'!$B:$K,5,0),"No")</f>
        <v>No</v>
      </c>
      <c r="G356" s="90" t="str">
        <f>IFERROR(VLOOKUP(Table16[[#This Row],[Encounter_id]],'wf folder'!$B:$K,6,0),"No")</f>
        <v>Yes</v>
      </c>
      <c r="H356" s="90">
        <f>IFERROR(VLOOKUP(Table16[[#This Row],[Encounter_id]],'wf folder'!$B:$K,7,0),0)</f>
        <v>3</v>
      </c>
      <c r="I356" s="90" t="str">
        <f>IFERROR(VLOOKUP(Table16[[#This Row],[Encounter_id]],'wf folder'!$B:$K,8,0),"No")</f>
        <v>Yes</v>
      </c>
      <c r="J356" s="90" t="str">
        <f>IFERROR(VLOOKUP(Table16[[#This Row],[Encounter_id]],'wf folder'!$B:$K,9,0),"No")</f>
        <v>No</v>
      </c>
      <c r="K356" s="90" t="str">
        <f>IFERROR(VLOOKUP(Table16[[#This Row],[Encounter_id]],'wf folder'!$B:$K,10,0),"No")</f>
        <v>Yes</v>
      </c>
    </row>
    <row r="357" spans="1:11">
      <c r="A357" t="str">
        <f t="shared" si="5"/>
        <v>c</v>
      </c>
      <c r="B357" t="s">
        <v>773</v>
      </c>
      <c r="C357" s="90" t="str">
        <f>IFERROR(VLOOKUP(Table16[[#This Row],[Encounter_id]],'wf folder'!$B:$K,2,0),"No")</f>
        <v>Yes</v>
      </c>
      <c r="D357" s="90" t="str">
        <f>IFERROR(VLOOKUP(Table16[[#This Row],[Encounter_id]],'wf folder'!$B:$K,3,0),"No")</f>
        <v>Yes</v>
      </c>
      <c r="E357" s="90" t="str">
        <f>IFERROR(VLOOKUP(Table16[[#This Row],[Encounter_id]],'wf folder'!$B:$K,4,0),"No")</f>
        <v>No</v>
      </c>
      <c r="F357" s="90" t="str">
        <f>IFERROR(VLOOKUP(Table16[[#This Row],[Encounter_id]],'wf folder'!$B:$K,5,0),"No")</f>
        <v>No</v>
      </c>
      <c r="G357" s="90" t="str">
        <f>IFERROR(VLOOKUP(Table16[[#This Row],[Encounter_id]],'wf folder'!$B:$K,6,0),"No")</f>
        <v>Yes</v>
      </c>
      <c r="H357" s="90">
        <f>IFERROR(VLOOKUP(Table16[[#This Row],[Encounter_id]],'wf folder'!$B:$K,7,0),0)</f>
        <v>3</v>
      </c>
      <c r="I357" s="90" t="str">
        <f>IFERROR(VLOOKUP(Table16[[#This Row],[Encounter_id]],'wf folder'!$B:$K,8,0),"No")</f>
        <v>Yes</v>
      </c>
      <c r="J357" s="90" t="str">
        <f>IFERROR(VLOOKUP(Table16[[#This Row],[Encounter_id]],'wf folder'!$B:$K,9,0),"No")</f>
        <v>No</v>
      </c>
      <c r="K357" s="90" t="str">
        <f>IFERROR(VLOOKUP(Table16[[#This Row],[Encounter_id]],'wf folder'!$B:$K,10,0),"No")</f>
        <v>Yes</v>
      </c>
    </row>
    <row r="358" spans="1:11">
      <c r="A358" t="str">
        <f t="shared" si="5"/>
        <v>c</v>
      </c>
      <c r="B358" t="s">
        <v>774</v>
      </c>
      <c r="C358" s="90" t="str">
        <f>IFERROR(VLOOKUP(Table16[[#This Row],[Encounter_id]],'wf folder'!$B:$K,2,0),"No")</f>
        <v>Yes</v>
      </c>
      <c r="D358" s="90" t="str">
        <f>IFERROR(VLOOKUP(Table16[[#This Row],[Encounter_id]],'wf folder'!$B:$K,3,0),"No")</f>
        <v>Yes</v>
      </c>
      <c r="E358" s="90" t="str">
        <f>IFERROR(VLOOKUP(Table16[[#This Row],[Encounter_id]],'wf folder'!$B:$K,4,0),"No")</f>
        <v>Yes</v>
      </c>
      <c r="F358" s="90" t="str">
        <f>IFERROR(VLOOKUP(Table16[[#This Row],[Encounter_id]],'wf folder'!$B:$K,5,0),"No")</f>
        <v>Yes</v>
      </c>
      <c r="G358" s="90" t="str">
        <f>IFERROR(VLOOKUP(Table16[[#This Row],[Encounter_id]],'wf folder'!$B:$K,6,0),"No")</f>
        <v>Yes</v>
      </c>
      <c r="H358" s="90">
        <f>IFERROR(VLOOKUP(Table16[[#This Row],[Encounter_id]],'wf folder'!$B:$K,7,0),0)</f>
        <v>5</v>
      </c>
      <c r="I358" s="90" t="str">
        <f>IFERROR(VLOOKUP(Table16[[#This Row],[Encounter_id]],'wf folder'!$B:$K,8,0),"No")</f>
        <v>Yes</v>
      </c>
      <c r="J358" s="90" t="str">
        <f>IFERROR(VLOOKUP(Table16[[#This Row],[Encounter_id]],'wf folder'!$B:$K,9,0),"No")</f>
        <v>Yes</v>
      </c>
      <c r="K358" s="90" t="str">
        <f>IFERROR(VLOOKUP(Table16[[#This Row],[Encounter_id]],'wf folder'!$B:$K,10,0),"No")</f>
        <v>Yes</v>
      </c>
    </row>
    <row r="359" spans="1:11">
      <c r="A359" t="str">
        <f t="shared" si="5"/>
        <v>c</v>
      </c>
      <c r="B359" t="s">
        <v>775</v>
      </c>
      <c r="C359" s="90" t="str">
        <f>IFERROR(VLOOKUP(Table16[[#This Row],[Encounter_id]],'wf folder'!$B:$K,2,0),"No")</f>
        <v>Yes</v>
      </c>
      <c r="D359" s="90" t="str">
        <f>IFERROR(VLOOKUP(Table16[[#This Row],[Encounter_id]],'wf folder'!$B:$K,3,0),"No")</f>
        <v>Yes</v>
      </c>
      <c r="E359" s="90" t="str">
        <f>IFERROR(VLOOKUP(Table16[[#This Row],[Encounter_id]],'wf folder'!$B:$K,4,0),"No")</f>
        <v>No</v>
      </c>
      <c r="F359" s="90" t="str">
        <f>IFERROR(VLOOKUP(Table16[[#This Row],[Encounter_id]],'wf folder'!$B:$K,5,0),"No")</f>
        <v>No</v>
      </c>
      <c r="G359" s="90" t="str">
        <f>IFERROR(VLOOKUP(Table16[[#This Row],[Encounter_id]],'wf folder'!$B:$K,6,0),"No")</f>
        <v>Yes</v>
      </c>
      <c r="H359" s="90">
        <f>IFERROR(VLOOKUP(Table16[[#This Row],[Encounter_id]],'wf folder'!$B:$K,7,0),0)</f>
        <v>3</v>
      </c>
      <c r="I359" s="90" t="str">
        <f>IFERROR(VLOOKUP(Table16[[#This Row],[Encounter_id]],'wf folder'!$B:$K,8,0),"No")</f>
        <v>Yes</v>
      </c>
      <c r="J359" s="90" t="str">
        <f>IFERROR(VLOOKUP(Table16[[#This Row],[Encounter_id]],'wf folder'!$B:$K,9,0),"No")</f>
        <v>No</v>
      </c>
      <c r="K359" s="90" t="str">
        <f>IFERROR(VLOOKUP(Table16[[#This Row],[Encounter_id]],'wf folder'!$B:$K,10,0),"No")</f>
        <v>Yes</v>
      </c>
    </row>
    <row r="360" spans="1:11">
      <c r="A360" t="str">
        <f t="shared" si="5"/>
        <v>c</v>
      </c>
      <c r="B360" t="s">
        <v>776</v>
      </c>
      <c r="C360" s="90" t="str">
        <f>IFERROR(VLOOKUP(Table16[[#This Row],[Encounter_id]],'wf folder'!$B:$K,2,0),"No")</f>
        <v>Yes</v>
      </c>
      <c r="D360" s="90" t="str">
        <f>IFERROR(VLOOKUP(Table16[[#This Row],[Encounter_id]],'wf folder'!$B:$K,3,0),"No")</f>
        <v>Yes</v>
      </c>
      <c r="E360" s="90" t="str">
        <f>IFERROR(VLOOKUP(Table16[[#This Row],[Encounter_id]],'wf folder'!$B:$K,4,0),"No")</f>
        <v>Yes</v>
      </c>
      <c r="F360" s="90" t="str">
        <f>IFERROR(VLOOKUP(Table16[[#This Row],[Encounter_id]],'wf folder'!$B:$K,5,0),"No")</f>
        <v>Yes</v>
      </c>
      <c r="G360" s="90" t="str">
        <f>IFERROR(VLOOKUP(Table16[[#This Row],[Encounter_id]],'wf folder'!$B:$K,6,0),"No")</f>
        <v>Yes</v>
      </c>
      <c r="H360" s="90">
        <f>IFERROR(VLOOKUP(Table16[[#This Row],[Encounter_id]],'wf folder'!$B:$K,7,0),0)</f>
        <v>5</v>
      </c>
      <c r="I360" s="90" t="str">
        <f>IFERROR(VLOOKUP(Table16[[#This Row],[Encounter_id]],'wf folder'!$B:$K,8,0),"No")</f>
        <v>Yes</v>
      </c>
      <c r="J360" s="90" t="str">
        <f>IFERROR(VLOOKUP(Table16[[#This Row],[Encounter_id]],'wf folder'!$B:$K,9,0),"No")</f>
        <v>Yes</v>
      </c>
      <c r="K360" s="90" t="str">
        <f>IFERROR(VLOOKUP(Table16[[#This Row],[Encounter_id]],'wf folder'!$B:$K,10,0),"No")</f>
        <v>Yes</v>
      </c>
    </row>
    <row r="361" spans="1:11">
      <c r="A361" t="str">
        <f t="shared" si="5"/>
        <v>c</v>
      </c>
      <c r="B361" t="s">
        <v>777</v>
      </c>
      <c r="C361" s="90" t="str">
        <f>IFERROR(VLOOKUP(Table16[[#This Row],[Encounter_id]],'wf folder'!$B:$K,2,0),"No")</f>
        <v>Yes</v>
      </c>
      <c r="D361" s="90" t="str">
        <f>IFERROR(VLOOKUP(Table16[[#This Row],[Encounter_id]],'wf folder'!$B:$K,3,0),"No")</f>
        <v>Yes</v>
      </c>
      <c r="E361" s="90" t="str">
        <f>IFERROR(VLOOKUP(Table16[[#This Row],[Encounter_id]],'wf folder'!$B:$K,4,0),"No")</f>
        <v>No</v>
      </c>
      <c r="F361" s="90" t="str">
        <f>IFERROR(VLOOKUP(Table16[[#This Row],[Encounter_id]],'wf folder'!$B:$K,5,0),"No")</f>
        <v>No</v>
      </c>
      <c r="G361" s="90" t="str">
        <f>IFERROR(VLOOKUP(Table16[[#This Row],[Encounter_id]],'wf folder'!$B:$K,6,0),"No")</f>
        <v>Yes</v>
      </c>
      <c r="H361" s="90">
        <f>IFERROR(VLOOKUP(Table16[[#This Row],[Encounter_id]],'wf folder'!$B:$K,7,0),0)</f>
        <v>3</v>
      </c>
      <c r="I361" s="90" t="str">
        <f>IFERROR(VLOOKUP(Table16[[#This Row],[Encounter_id]],'wf folder'!$B:$K,8,0),"No")</f>
        <v>Yes</v>
      </c>
      <c r="J361" s="90" t="str">
        <f>IFERROR(VLOOKUP(Table16[[#This Row],[Encounter_id]],'wf folder'!$B:$K,9,0),"No")</f>
        <v>No</v>
      </c>
      <c r="K361" s="90" t="str">
        <f>IFERROR(VLOOKUP(Table16[[#This Row],[Encounter_id]],'wf folder'!$B:$K,10,0),"No")</f>
        <v>Yes</v>
      </c>
    </row>
    <row r="362" spans="1:11">
      <c r="A362" t="str">
        <f t="shared" si="5"/>
        <v>c</v>
      </c>
      <c r="B362" t="s">
        <v>778</v>
      </c>
      <c r="C362" s="90" t="str">
        <f>IFERROR(VLOOKUP(Table16[[#This Row],[Encounter_id]],'wf folder'!$B:$K,2,0),"No")</f>
        <v>Yes</v>
      </c>
      <c r="D362" s="90" t="str">
        <f>IFERROR(VLOOKUP(Table16[[#This Row],[Encounter_id]],'wf folder'!$B:$K,3,0),"No")</f>
        <v>Yes</v>
      </c>
      <c r="E362" s="90" t="str">
        <f>IFERROR(VLOOKUP(Table16[[#This Row],[Encounter_id]],'wf folder'!$B:$K,4,0),"No")</f>
        <v>Yes</v>
      </c>
      <c r="F362" s="90" t="str">
        <f>IFERROR(VLOOKUP(Table16[[#This Row],[Encounter_id]],'wf folder'!$B:$K,5,0),"No")</f>
        <v>Yes</v>
      </c>
      <c r="G362" s="90" t="str">
        <f>IFERROR(VLOOKUP(Table16[[#This Row],[Encounter_id]],'wf folder'!$B:$K,6,0),"No")</f>
        <v>Yes</v>
      </c>
      <c r="H362" s="90">
        <f>IFERROR(VLOOKUP(Table16[[#This Row],[Encounter_id]],'wf folder'!$B:$K,7,0),0)</f>
        <v>5</v>
      </c>
      <c r="I362" s="90" t="str">
        <f>IFERROR(VLOOKUP(Table16[[#This Row],[Encounter_id]],'wf folder'!$B:$K,8,0),"No")</f>
        <v>Yes</v>
      </c>
      <c r="J362" s="90" t="str">
        <f>IFERROR(VLOOKUP(Table16[[#This Row],[Encounter_id]],'wf folder'!$B:$K,9,0),"No")</f>
        <v>Yes</v>
      </c>
      <c r="K362" s="90" t="str">
        <f>IFERROR(VLOOKUP(Table16[[#This Row],[Encounter_id]],'wf folder'!$B:$K,10,0),"No")</f>
        <v>Yes</v>
      </c>
    </row>
    <row r="363" spans="1:11">
      <c r="A363" t="str">
        <f t="shared" si="5"/>
        <v>c</v>
      </c>
      <c r="B363" t="s">
        <v>779</v>
      </c>
      <c r="C363" s="90" t="str">
        <f>IFERROR(VLOOKUP(Table16[[#This Row],[Encounter_id]],'wf folder'!$B:$K,2,0),"No")</f>
        <v>Yes</v>
      </c>
      <c r="D363" s="90" t="str">
        <f>IFERROR(VLOOKUP(Table16[[#This Row],[Encounter_id]],'wf folder'!$B:$K,3,0),"No")</f>
        <v>Yes</v>
      </c>
      <c r="E363" s="90" t="str">
        <f>IFERROR(VLOOKUP(Table16[[#This Row],[Encounter_id]],'wf folder'!$B:$K,4,0),"No")</f>
        <v>No</v>
      </c>
      <c r="F363" s="90" t="str">
        <f>IFERROR(VLOOKUP(Table16[[#This Row],[Encounter_id]],'wf folder'!$B:$K,5,0),"No")</f>
        <v>No</v>
      </c>
      <c r="G363" s="90" t="str">
        <f>IFERROR(VLOOKUP(Table16[[#This Row],[Encounter_id]],'wf folder'!$B:$K,6,0),"No")</f>
        <v>Yes</v>
      </c>
      <c r="H363" s="90">
        <f>IFERROR(VLOOKUP(Table16[[#This Row],[Encounter_id]],'wf folder'!$B:$K,7,0),0)</f>
        <v>3</v>
      </c>
      <c r="I363" s="90" t="str">
        <f>IFERROR(VLOOKUP(Table16[[#This Row],[Encounter_id]],'wf folder'!$B:$K,8,0),"No")</f>
        <v>Yes</v>
      </c>
      <c r="J363" s="90" t="str">
        <f>IFERROR(VLOOKUP(Table16[[#This Row],[Encounter_id]],'wf folder'!$B:$K,9,0),"No")</f>
        <v>No</v>
      </c>
      <c r="K363" s="90" t="str">
        <f>IFERROR(VLOOKUP(Table16[[#This Row],[Encounter_id]],'wf folder'!$B:$K,10,0),"No")</f>
        <v>Yes</v>
      </c>
    </row>
    <row r="364" spans="1:11">
      <c r="A364" t="str">
        <f t="shared" si="5"/>
        <v>c</v>
      </c>
      <c r="B364" t="s">
        <v>780</v>
      </c>
      <c r="C364" s="90" t="str">
        <f>IFERROR(VLOOKUP(Table16[[#This Row],[Encounter_id]],'wf folder'!$B:$K,2,0),"No")</f>
        <v>Yes</v>
      </c>
      <c r="D364" s="90" t="str">
        <f>IFERROR(VLOOKUP(Table16[[#This Row],[Encounter_id]],'wf folder'!$B:$K,3,0),"No")</f>
        <v>Yes</v>
      </c>
      <c r="E364" s="90" t="str">
        <f>IFERROR(VLOOKUP(Table16[[#This Row],[Encounter_id]],'wf folder'!$B:$K,4,0),"No")</f>
        <v>No</v>
      </c>
      <c r="F364" s="90" t="str">
        <f>IFERROR(VLOOKUP(Table16[[#This Row],[Encounter_id]],'wf folder'!$B:$K,5,0),"No")</f>
        <v>No</v>
      </c>
      <c r="G364" s="90" t="str">
        <f>IFERROR(VLOOKUP(Table16[[#This Row],[Encounter_id]],'wf folder'!$B:$K,6,0),"No")</f>
        <v>Yes</v>
      </c>
      <c r="H364" s="90">
        <f>IFERROR(VLOOKUP(Table16[[#This Row],[Encounter_id]],'wf folder'!$B:$K,7,0),0)</f>
        <v>3</v>
      </c>
      <c r="I364" s="90" t="str">
        <f>IFERROR(VLOOKUP(Table16[[#This Row],[Encounter_id]],'wf folder'!$B:$K,8,0),"No")</f>
        <v>Yes</v>
      </c>
      <c r="J364" s="90" t="str">
        <f>IFERROR(VLOOKUP(Table16[[#This Row],[Encounter_id]],'wf folder'!$B:$K,9,0),"No")</f>
        <v>No</v>
      </c>
      <c r="K364" s="90" t="str">
        <f>IFERROR(VLOOKUP(Table16[[#This Row],[Encounter_id]],'wf folder'!$B:$K,10,0),"No")</f>
        <v>Yes</v>
      </c>
    </row>
    <row r="365" spans="1:11">
      <c r="A365" t="str">
        <f t="shared" si="5"/>
        <v>c</v>
      </c>
      <c r="B365" t="s">
        <v>781</v>
      </c>
      <c r="C365" s="90" t="str">
        <f>IFERROR(VLOOKUP(Table16[[#This Row],[Encounter_id]],'wf folder'!$B:$K,2,0),"No")</f>
        <v>Yes</v>
      </c>
      <c r="D365" s="90" t="str">
        <f>IFERROR(VLOOKUP(Table16[[#This Row],[Encounter_id]],'wf folder'!$B:$K,3,0),"No")</f>
        <v>Yes</v>
      </c>
      <c r="E365" s="90" t="str">
        <f>IFERROR(VLOOKUP(Table16[[#This Row],[Encounter_id]],'wf folder'!$B:$K,4,0),"No")</f>
        <v>Yes</v>
      </c>
      <c r="F365" s="90" t="str">
        <f>IFERROR(VLOOKUP(Table16[[#This Row],[Encounter_id]],'wf folder'!$B:$K,5,0),"No")</f>
        <v>Yes</v>
      </c>
      <c r="G365" s="90" t="str">
        <f>IFERROR(VLOOKUP(Table16[[#This Row],[Encounter_id]],'wf folder'!$B:$K,6,0),"No")</f>
        <v>Yes</v>
      </c>
      <c r="H365" s="90">
        <f>IFERROR(VLOOKUP(Table16[[#This Row],[Encounter_id]],'wf folder'!$B:$K,7,0),0)</f>
        <v>5</v>
      </c>
      <c r="I365" s="90" t="str">
        <f>IFERROR(VLOOKUP(Table16[[#This Row],[Encounter_id]],'wf folder'!$B:$K,8,0),"No")</f>
        <v>Yes</v>
      </c>
      <c r="J365" s="90" t="str">
        <f>IFERROR(VLOOKUP(Table16[[#This Row],[Encounter_id]],'wf folder'!$B:$K,9,0),"No")</f>
        <v>Yes</v>
      </c>
      <c r="K365" s="90" t="str">
        <f>IFERROR(VLOOKUP(Table16[[#This Row],[Encounter_id]],'wf folder'!$B:$K,10,0),"No")</f>
        <v>Yes</v>
      </c>
    </row>
    <row r="366" spans="1:11">
      <c r="A366" t="str">
        <f t="shared" si="5"/>
        <v>c</v>
      </c>
      <c r="B366" t="s">
        <v>782</v>
      </c>
      <c r="C366" s="90" t="str">
        <f>IFERROR(VLOOKUP(Table16[[#This Row],[Encounter_id]],'wf folder'!$B:$K,2,0),"No")</f>
        <v>Yes</v>
      </c>
      <c r="D366" s="90" t="str">
        <f>IFERROR(VLOOKUP(Table16[[#This Row],[Encounter_id]],'wf folder'!$B:$K,3,0),"No")</f>
        <v>Yes</v>
      </c>
      <c r="E366" s="90" t="str">
        <f>IFERROR(VLOOKUP(Table16[[#This Row],[Encounter_id]],'wf folder'!$B:$K,4,0),"No")</f>
        <v>No</v>
      </c>
      <c r="F366" s="90" t="str">
        <f>IFERROR(VLOOKUP(Table16[[#This Row],[Encounter_id]],'wf folder'!$B:$K,5,0),"No")</f>
        <v>No</v>
      </c>
      <c r="G366" s="90" t="str">
        <f>IFERROR(VLOOKUP(Table16[[#This Row],[Encounter_id]],'wf folder'!$B:$K,6,0),"No")</f>
        <v>Yes</v>
      </c>
      <c r="H366" s="90">
        <f>IFERROR(VLOOKUP(Table16[[#This Row],[Encounter_id]],'wf folder'!$B:$K,7,0),0)</f>
        <v>3</v>
      </c>
      <c r="I366" s="90" t="str">
        <f>IFERROR(VLOOKUP(Table16[[#This Row],[Encounter_id]],'wf folder'!$B:$K,8,0),"No")</f>
        <v>Yes</v>
      </c>
      <c r="J366" s="90" t="str">
        <f>IFERROR(VLOOKUP(Table16[[#This Row],[Encounter_id]],'wf folder'!$B:$K,9,0),"No")</f>
        <v>No</v>
      </c>
      <c r="K366" s="90" t="str">
        <f>IFERROR(VLOOKUP(Table16[[#This Row],[Encounter_id]],'wf folder'!$B:$K,10,0),"No")</f>
        <v>Yes</v>
      </c>
    </row>
    <row r="367" spans="1:11">
      <c r="A367" t="str">
        <f t="shared" si="5"/>
        <v>c</v>
      </c>
      <c r="B367" t="s">
        <v>783</v>
      </c>
      <c r="C367" s="90" t="str">
        <f>IFERROR(VLOOKUP(Table16[[#This Row],[Encounter_id]],'wf folder'!$B:$K,2,0),"No")</f>
        <v>Yes</v>
      </c>
      <c r="D367" s="90" t="str">
        <f>IFERROR(VLOOKUP(Table16[[#This Row],[Encounter_id]],'wf folder'!$B:$K,3,0),"No")</f>
        <v>Yes</v>
      </c>
      <c r="E367" s="90" t="str">
        <f>IFERROR(VLOOKUP(Table16[[#This Row],[Encounter_id]],'wf folder'!$B:$K,4,0),"No")</f>
        <v>No</v>
      </c>
      <c r="F367" s="90" t="str">
        <f>IFERROR(VLOOKUP(Table16[[#This Row],[Encounter_id]],'wf folder'!$B:$K,5,0),"No")</f>
        <v>No</v>
      </c>
      <c r="G367" s="90" t="str">
        <f>IFERROR(VLOOKUP(Table16[[#This Row],[Encounter_id]],'wf folder'!$B:$K,6,0),"No")</f>
        <v>Yes</v>
      </c>
      <c r="H367" s="90">
        <f>IFERROR(VLOOKUP(Table16[[#This Row],[Encounter_id]],'wf folder'!$B:$K,7,0),0)</f>
        <v>3</v>
      </c>
      <c r="I367" s="90" t="str">
        <f>IFERROR(VLOOKUP(Table16[[#This Row],[Encounter_id]],'wf folder'!$B:$K,8,0),"No")</f>
        <v>Yes</v>
      </c>
      <c r="J367" s="90" t="str">
        <f>IFERROR(VLOOKUP(Table16[[#This Row],[Encounter_id]],'wf folder'!$B:$K,9,0),"No")</f>
        <v>No</v>
      </c>
      <c r="K367" s="90" t="str">
        <f>IFERROR(VLOOKUP(Table16[[#This Row],[Encounter_id]],'wf folder'!$B:$K,10,0),"No")</f>
        <v>Yes</v>
      </c>
    </row>
    <row r="368" spans="1:11">
      <c r="A368" t="str">
        <f t="shared" si="5"/>
        <v>c</v>
      </c>
      <c r="B368" t="s">
        <v>784</v>
      </c>
      <c r="C368" s="90" t="str">
        <f>IFERROR(VLOOKUP(Table16[[#This Row],[Encounter_id]],'wf folder'!$B:$K,2,0),"No")</f>
        <v>Yes</v>
      </c>
      <c r="D368" s="90" t="str">
        <f>IFERROR(VLOOKUP(Table16[[#This Row],[Encounter_id]],'wf folder'!$B:$K,3,0),"No")</f>
        <v>Yes</v>
      </c>
      <c r="E368" s="90" t="str">
        <f>IFERROR(VLOOKUP(Table16[[#This Row],[Encounter_id]],'wf folder'!$B:$K,4,0),"No")</f>
        <v>No</v>
      </c>
      <c r="F368" s="90" t="str">
        <f>IFERROR(VLOOKUP(Table16[[#This Row],[Encounter_id]],'wf folder'!$B:$K,5,0),"No")</f>
        <v>No</v>
      </c>
      <c r="G368" s="90" t="str">
        <f>IFERROR(VLOOKUP(Table16[[#This Row],[Encounter_id]],'wf folder'!$B:$K,6,0),"No")</f>
        <v>Yes</v>
      </c>
      <c r="H368" s="90">
        <f>IFERROR(VLOOKUP(Table16[[#This Row],[Encounter_id]],'wf folder'!$B:$K,7,0),0)</f>
        <v>3</v>
      </c>
      <c r="I368" s="90" t="str">
        <f>IFERROR(VLOOKUP(Table16[[#This Row],[Encounter_id]],'wf folder'!$B:$K,8,0),"No")</f>
        <v>Yes</v>
      </c>
      <c r="J368" s="90" t="str">
        <f>IFERROR(VLOOKUP(Table16[[#This Row],[Encounter_id]],'wf folder'!$B:$K,9,0),"No")</f>
        <v>No</v>
      </c>
      <c r="K368" s="90" t="str">
        <f>IFERROR(VLOOKUP(Table16[[#This Row],[Encounter_id]],'wf folder'!$B:$K,10,0),"No")</f>
        <v>Yes</v>
      </c>
    </row>
    <row r="369" spans="1:11">
      <c r="A369" t="str">
        <f t="shared" si="5"/>
        <v>c</v>
      </c>
      <c r="B369" t="s">
        <v>785</v>
      </c>
      <c r="C369" s="90" t="str">
        <f>IFERROR(VLOOKUP(Table16[[#This Row],[Encounter_id]],'wf folder'!$B:$K,2,0),"No")</f>
        <v>Yes</v>
      </c>
      <c r="D369" s="90" t="str">
        <f>IFERROR(VLOOKUP(Table16[[#This Row],[Encounter_id]],'wf folder'!$B:$K,3,0),"No")</f>
        <v>Yes</v>
      </c>
      <c r="E369" s="90" t="str">
        <f>IFERROR(VLOOKUP(Table16[[#This Row],[Encounter_id]],'wf folder'!$B:$K,4,0),"No")</f>
        <v>No</v>
      </c>
      <c r="F369" s="90" t="str">
        <f>IFERROR(VLOOKUP(Table16[[#This Row],[Encounter_id]],'wf folder'!$B:$K,5,0),"No")</f>
        <v>No</v>
      </c>
      <c r="G369" s="90" t="str">
        <f>IFERROR(VLOOKUP(Table16[[#This Row],[Encounter_id]],'wf folder'!$B:$K,6,0),"No")</f>
        <v>Yes</v>
      </c>
      <c r="H369" s="90">
        <f>IFERROR(VLOOKUP(Table16[[#This Row],[Encounter_id]],'wf folder'!$B:$K,7,0),0)</f>
        <v>3</v>
      </c>
      <c r="I369" s="90" t="str">
        <f>IFERROR(VLOOKUP(Table16[[#This Row],[Encounter_id]],'wf folder'!$B:$K,8,0),"No")</f>
        <v>Yes</v>
      </c>
      <c r="J369" s="90" t="str">
        <f>IFERROR(VLOOKUP(Table16[[#This Row],[Encounter_id]],'wf folder'!$B:$K,9,0),"No")</f>
        <v>No</v>
      </c>
      <c r="K369" s="90" t="str">
        <f>IFERROR(VLOOKUP(Table16[[#This Row],[Encounter_id]],'wf folder'!$B:$K,10,0),"No")</f>
        <v>Yes</v>
      </c>
    </row>
    <row r="370" spans="1:11">
      <c r="A370" t="str">
        <f t="shared" si="5"/>
        <v>c</v>
      </c>
      <c r="B370" t="s">
        <v>786</v>
      </c>
      <c r="C370" s="90" t="str">
        <f>IFERROR(VLOOKUP(Table16[[#This Row],[Encounter_id]],'wf folder'!$B:$K,2,0),"No")</f>
        <v>Yes</v>
      </c>
      <c r="D370" s="90" t="str">
        <f>IFERROR(VLOOKUP(Table16[[#This Row],[Encounter_id]],'wf folder'!$B:$K,3,0),"No")</f>
        <v>Yes</v>
      </c>
      <c r="E370" s="90" t="str">
        <f>IFERROR(VLOOKUP(Table16[[#This Row],[Encounter_id]],'wf folder'!$B:$K,4,0),"No")</f>
        <v>No</v>
      </c>
      <c r="F370" s="90" t="str">
        <f>IFERROR(VLOOKUP(Table16[[#This Row],[Encounter_id]],'wf folder'!$B:$K,5,0),"No")</f>
        <v>No</v>
      </c>
      <c r="G370" s="90" t="str">
        <f>IFERROR(VLOOKUP(Table16[[#This Row],[Encounter_id]],'wf folder'!$B:$K,6,0),"No")</f>
        <v>Yes</v>
      </c>
      <c r="H370" s="90">
        <f>IFERROR(VLOOKUP(Table16[[#This Row],[Encounter_id]],'wf folder'!$B:$K,7,0),0)</f>
        <v>3</v>
      </c>
      <c r="I370" s="90" t="str">
        <f>IFERROR(VLOOKUP(Table16[[#This Row],[Encounter_id]],'wf folder'!$B:$K,8,0),"No")</f>
        <v>Yes</v>
      </c>
      <c r="J370" s="90" t="str">
        <f>IFERROR(VLOOKUP(Table16[[#This Row],[Encounter_id]],'wf folder'!$B:$K,9,0),"No")</f>
        <v>No</v>
      </c>
      <c r="K370" s="90" t="str">
        <f>IFERROR(VLOOKUP(Table16[[#This Row],[Encounter_id]],'wf folder'!$B:$K,10,0),"No")</f>
        <v>Yes</v>
      </c>
    </row>
    <row r="371" spans="1:11">
      <c r="A371" t="str">
        <f t="shared" si="5"/>
        <v>c</v>
      </c>
      <c r="B371" t="s">
        <v>787</v>
      </c>
      <c r="C371" s="90" t="str">
        <f>IFERROR(VLOOKUP(Table16[[#This Row],[Encounter_id]],'wf folder'!$B:$K,2,0),"No")</f>
        <v>Yes</v>
      </c>
      <c r="D371" s="90" t="str">
        <f>IFERROR(VLOOKUP(Table16[[#This Row],[Encounter_id]],'wf folder'!$B:$K,3,0),"No")</f>
        <v>Yes</v>
      </c>
      <c r="E371" s="90" t="str">
        <f>IFERROR(VLOOKUP(Table16[[#This Row],[Encounter_id]],'wf folder'!$B:$K,4,0),"No")</f>
        <v>No</v>
      </c>
      <c r="F371" s="90" t="str">
        <f>IFERROR(VLOOKUP(Table16[[#This Row],[Encounter_id]],'wf folder'!$B:$K,5,0),"No")</f>
        <v>No</v>
      </c>
      <c r="G371" s="90" t="str">
        <f>IFERROR(VLOOKUP(Table16[[#This Row],[Encounter_id]],'wf folder'!$B:$K,6,0),"No")</f>
        <v>Yes</v>
      </c>
      <c r="H371" s="90">
        <f>IFERROR(VLOOKUP(Table16[[#This Row],[Encounter_id]],'wf folder'!$B:$K,7,0),0)</f>
        <v>3</v>
      </c>
      <c r="I371" s="90" t="str">
        <f>IFERROR(VLOOKUP(Table16[[#This Row],[Encounter_id]],'wf folder'!$B:$K,8,0),"No")</f>
        <v>Yes</v>
      </c>
      <c r="J371" s="90" t="str">
        <f>IFERROR(VLOOKUP(Table16[[#This Row],[Encounter_id]],'wf folder'!$B:$K,9,0),"No")</f>
        <v>No</v>
      </c>
      <c r="K371" s="90" t="str">
        <f>IFERROR(VLOOKUP(Table16[[#This Row],[Encounter_id]],'wf folder'!$B:$K,10,0),"No")</f>
        <v>Yes</v>
      </c>
    </row>
    <row r="372" spans="1:11">
      <c r="A372" t="str">
        <f t="shared" si="5"/>
        <v>c</v>
      </c>
      <c r="B372" t="s">
        <v>788</v>
      </c>
      <c r="C372" s="90" t="str">
        <f>IFERROR(VLOOKUP(Table16[[#This Row],[Encounter_id]],'wf folder'!$B:$K,2,0),"No")</f>
        <v>Yes</v>
      </c>
      <c r="D372" s="90" t="str">
        <f>IFERROR(VLOOKUP(Table16[[#This Row],[Encounter_id]],'wf folder'!$B:$K,3,0),"No")</f>
        <v>Yes</v>
      </c>
      <c r="E372" s="90" t="str">
        <f>IFERROR(VLOOKUP(Table16[[#This Row],[Encounter_id]],'wf folder'!$B:$K,4,0),"No")</f>
        <v>No</v>
      </c>
      <c r="F372" s="90" t="str">
        <f>IFERROR(VLOOKUP(Table16[[#This Row],[Encounter_id]],'wf folder'!$B:$K,5,0),"No")</f>
        <v>No</v>
      </c>
      <c r="G372" s="90" t="str">
        <f>IFERROR(VLOOKUP(Table16[[#This Row],[Encounter_id]],'wf folder'!$B:$K,6,0),"No")</f>
        <v>Yes</v>
      </c>
      <c r="H372" s="90">
        <f>IFERROR(VLOOKUP(Table16[[#This Row],[Encounter_id]],'wf folder'!$B:$K,7,0),0)</f>
        <v>3</v>
      </c>
      <c r="I372" s="90" t="str">
        <f>IFERROR(VLOOKUP(Table16[[#This Row],[Encounter_id]],'wf folder'!$B:$K,8,0),"No")</f>
        <v>Yes</v>
      </c>
      <c r="J372" s="90" t="str">
        <f>IFERROR(VLOOKUP(Table16[[#This Row],[Encounter_id]],'wf folder'!$B:$K,9,0),"No")</f>
        <v>No</v>
      </c>
      <c r="K372" s="90" t="str">
        <f>IFERROR(VLOOKUP(Table16[[#This Row],[Encounter_id]],'wf folder'!$B:$K,10,0),"No")</f>
        <v>Yes</v>
      </c>
    </row>
    <row r="373" spans="1:11">
      <c r="A373" t="str">
        <f t="shared" si="5"/>
        <v>d</v>
      </c>
      <c r="B373" t="s">
        <v>789</v>
      </c>
      <c r="C373" s="90" t="str">
        <f>IFERROR(VLOOKUP(Table16[[#This Row],[Encounter_id]],'wf folder'!$B:$K,2,0),"No")</f>
        <v>No</v>
      </c>
      <c r="D373" s="90" t="str">
        <f>IFERROR(VLOOKUP(Table16[[#This Row],[Encounter_id]],'wf folder'!$B:$K,3,0),"No")</f>
        <v>No</v>
      </c>
      <c r="E373" s="90" t="str">
        <f>IFERROR(VLOOKUP(Table16[[#This Row],[Encounter_id]],'wf folder'!$B:$K,4,0),"No")</f>
        <v>No</v>
      </c>
      <c r="F373" s="90" t="str">
        <f>IFERROR(VLOOKUP(Table16[[#This Row],[Encounter_id]],'wf folder'!$B:$K,5,0),"No")</f>
        <v>No</v>
      </c>
      <c r="G373" s="90" t="str">
        <f>IFERROR(VLOOKUP(Table16[[#This Row],[Encounter_id]],'wf folder'!$B:$K,6,0),"No")</f>
        <v>No</v>
      </c>
      <c r="H373" s="90">
        <f>IFERROR(VLOOKUP(Table16[[#This Row],[Encounter_id]],'wf folder'!$B:$K,7,0),0)</f>
        <v>0</v>
      </c>
      <c r="I373" s="90" t="str">
        <f>IFERROR(VLOOKUP(Table16[[#This Row],[Encounter_id]],'wf folder'!$B:$K,8,0),"No")</f>
        <v>No</v>
      </c>
      <c r="J373" s="90" t="str">
        <f>IFERROR(VLOOKUP(Table16[[#This Row],[Encounter_id]],'wf folder'!$B:$K,9,0),"No")</f>
        <v>No</v>
      </c>
      <c r="K373" s="90" t="str">
        <f>IFERROR(VLOOKUP(Table16[[#This Row],[Encounter_id]],'wf folder'!$B:$K,10,0),"No")</f>
        <v>No</v>
      </c>
    </row>
    <row r="374" spans="1:11">
      <c r="A374" t="str">
        <f t="shared" si="5"/>
        <v>d</v>
      </c>
      <c r="B374" t="s">
        <v>790</v>
      </c>
      <c r="C374" s="90" t="str">
        <f>IFERROR(VLOOKUP(Table16[[#This Row],[Encounter_id]],'wf folder'!$B:$K,2,0),"No")</f>
        <v>No</v>
      </c>
      <c r="D374" s="90" t="str">
        <f>IFERROR(VLOOKUP(Table16[[#This Row],[Encounter_id]],'wf folder'!$B:$K,3,0),"No")</f>
        <v>No</v>
      </c>
      <c r="E374" s="90" t="str">
        <f>IFERROR(VLOOKUP(Table16[[#This Row],[Encounter_id]],'wf folder'!$B:$K,4,0),"No")</f>
        <v>No</v>
      </c>
      <c r="F374" s="90" t="str">
        <f>IFERROR(VLOOKUP(Table16[[#This Row],[Encounter_id]],'wf folder'!$B:$K,5,0),"No")</f>
        <v>No</v>
      </c>
      <c r="G374" s="90" t="str">
        <f>IFERROR(VLOOKUP(Table16[[#This Row],[Encounter_id]],'wf folder'!$B:$K,6,0),"No")</f>
        <v>No</v>
      </c>
      <c r="H374" s="90">
        <f>IFERROR(VLOOKUP(Table16[[#This Row],[Encounter_id]],'wf folder'!$B:$K,7,0),0)</f>
        <v>0</v>
      </c>
      <c r="I374" s="90" t="str">
        <f>IFERROR(VLOOKUP(Table16[[#This Row],[Encounter_id]],'wf folder'!$B:$K,8,0),"No")</f>
        <v>No</v>
      </c>
      <c r="J374" s="90" t="str">
        <f>IFERROR(VLOOKUP(Table16[[#This Row],[Encounter_id]],'wf folder'!$B:$K,9,0),"No")</f>
        <v>No</v>
      </c>
      <c r="K374" s="90" t="str">
        <f>IFERROR(VLOOKUP(Table16[[#This Row],[Encounter_id]],'wf folder'!$B:$K,10,0),"No")</f>
        <v>No</v>
      </c>
    </row>
    <row r="375" spans="1:11">
      <c r="A375" t="str">
        <f t="shared" si="5"/>
        <v>d</v>
      </c>
      <c r="B375" t="s">
        <v>791</v>
      </c>
      <c r="C375" s="90" t="str">
        <f>IFERROR(VLOOKUP(Table16[[#This Row],[Encounter_id]],'wf folder'!$B:$K,2,0),"No")</f>
        <v>No</v>
      </c>
      <c r="D375" s="90" t="str">
        <f>IFERROR(VLOOKUP(Table16[[#This Row],[Encounter_id]],'wf folder'!$B:$K,3,0),"No")</f>
        <v>No</v>
      </c>
      <c r="E375" s="90" t="str">
        <f>IFERROR(VLOOKUP(Table16[[#This Row],[Encounter_id]],'wf folder'!$B:$K,4,0),"No")</f>
        <v>No</v>
      </c>
      <c r="F375" s="90" t="str">
        <f>IFERROR(VLOOKUP(Table16[[#This Row],[Encounter_id]],'wf folder'!$B:$K,5,0),"No")</f>
        <v>No</v>
      </c>
      <c r="G375" s="90" t="str">
        <f>IFERROR(VLOOKUP(Table16[[#This Row],[Encounter_id]],'wf folder'!$B:$K,6,0),"No")</f>
        <v>No</v>
      </c>
      <c r="H375" s="90">
        <f>IFERROR(VLOOKUP(Table16[[#This Row],[Encounter_id]],'wf folder'!$B:$K,7,0),0)</f>
        <v>0</v>
      </c>
      <c r="I375" s="90" t="str">
        <f>IFERROR(VLOOKUP(Table16[[#This Row],[Encounter_id]],'wf folder'!$B:$K,8,0),"No")</f>
        <v>No</v>
      </c>
      <c r="J375" s="90" t="str">
        <f>IFERROR(VLOOKUP(Table16[[#This Row],[Encounter_id]],'wf folder'!$B:$K,9,0),"No")</f>
        <v>No</v>
      </c>
      <c r="K375" s="90" t="str">
        <f>IFERROR(VLOOKUP(Table16[[#This Row],[Encounter_id]],'wf folder'!$B:$K,10,0),"No")</f>
        <v>No</v>
      </c>
    </row>
    <row r="376" spans="1:11">
      <c r="A376" t="str">
        <f t="shared" si="5"/>
        <v>d</v>
      </c>
      <c r="B376" t="s">
        <v>792</v>
      </c>
      <c r="C376" s="90" t="str">
        <f>IFERROR(VLOOKUP(Table16[[#This Row],[Encounter_id]],'wf folder'!$B:$K,2,0),"No")</f>
        <v>No</v>
      </c>
      <c r="D376" s="90" t="str">
        <f>IFERROR(VLOOKUP(Table16[[#This Row],[Encounter_id]],'wf folder'!$B:$K,3,0),"No")</f>
        <v>No</v>
      </c>
      <c r="E376" s="90" t="str">
        <f>IFERROR(VLOOKUP(Table16[[#This Row],[Encounter_id]],'wf folder'!$B:$K,4,0),"No")</f>
        <v>No</v>
      </c>
      <c r="F376" s="90" t="str">
        <f>IFERROR(VLOOKUP(Table16[[#This Row],[Encounter_id]],'wf folder'!$B:$K,5,0),"No")</f>
        <v>No</v>
      </c>
      <c r="G376" s="90" t="str">
        <f>IFERROR(VLOOKUP(Table16[[#This Row],[Encounter_id]],'wf folder'!$B:$K,6,0),"No")</f>
        <v>No</v>
      </c>
      <c r="H376" s="90">
        <f>IFERROR(VLOOKUP(Table16[[#This Row],[Encounter_id]],'wf folder'!$B:$K,7,0),0)</f>
        <v>0</v>
      </c>
      <c r="I376" s="90" t="str">
        <f>IFERROR(VLOOKUP(Table16[[#This Row],[Encounter_id]],'wf folder'!$B:$K,8,0),"No")</f>
        <v>No</v>
      </c>
      <c r="J376" s="90" t="str">
        <f>IFERROR(VLOOKUP(Table16[[#This Row],[Encounter_id]],'wf folder'!$B:$K,9,0),"No")</f>
        <v>No</v>
      </c>
      <c r="K376" s="90" t="str">
        <f>IFERROR(VLOOKUP(Table16[[#This Row],[Encounter_id]],'wf folder'!$B:$K,10,0),"No")</f>
        <v>No</v>
      </c>
    </row>
    <row r="377" spans="1:11">
      <c r="A377" t="str">
        <f t="shared" si="5"/>
        <v>d</v>
      </c>
      <c r="B377" t="s">
        <v>793</v>
      </c>
      <c r="C377" s="90" t="str">
        <f>IFERROR(VLOOKUP(Table16[[#This Row],[Encounter_id]],'wf folder'!$B:$K,2,0),"No")</f>
        <v>No</v>
      </c>
      <c r="D377" s="90" t="str">
        <f>IFERROR(VLOOKUP(Table16[[#This Row],[Encounter_id]],'wf folder'!$B:$K,3,0),"No")</f>
        <v>No</v>
      </c>
      <c r="E377" s="90" t="str">
        <f>IFERROR(VLOOKUP(Table16[[#This Row],[Encounter_id]],'wf folder'!$B:$K,4,0),"No")</f>
        <v>No</v>
      </c>
      <c r="F377" s="90" t="str">
        <f>IFERROR(VLOOKUP(Table16[[#This Row],[Encounter_id]],'wf folder'!$B:$K,5,0),"No")</f>
        <v>No</v>
      </c>
      <c r="G377" s="90" t="str">
        <f>IFERROR(VLOOKUP(Table16[[#This Row],[Encounter_id]],'wf folder'!$B:$K,6,0),"No")</f>
        <v>No</v>
      </c>
      <c r="H377" s="90">
        <f>IFERROR(VLOOKUP(Table16[[#This Row],[Encounter_id]],'wf folder'!$B:$K,7,0),0)</f>
        <v>0</v>
      </c>
      <c r="I377" s="90" t="str">
        <f>IFERROR(VLOOKUP(Table16[[#This Row],[Encounter_id]],'wf folder'!$B:$K,8,0),"No")</f>
        <v>No</v>
      </c>
      <c r="J377" s="90" t="str">
        <f>IFERROR(VLOOKUP(Table16[[#This Row],[Encounter_id]],'wf folder'!$B:$K,9,0),"No")</f>
        <v>No</v>
      </c>
      <c r="K377" s="90" t="str">
        <f>IFERROR(VLOOKUP(Table16[[#This Row],[Encounter_id]],'wf folder'!$B:$K,10,0),"No")</f>
        <v>No</v>
      </c>
    </row>
    <row r="378" spans="1:11">
      <c r="A378" t="str">
        <f t="shared" si="5"/>
        <v>d</v>
      </c>
      <c r="B378" t="s">
        <v>794</v>
      </c>
      <c r="C378" s="90" t="str">
        <f>IFERROR(VLOOKUP(Table16[[#This Row],[Encounter_id]],'wf folder'!$B:$K,2,0),"No")</f>
        <v>No</v>
      </c>
      <c r="D378" s="90" t="str">
        <f>IFERROR(VLOOKUP(Table16[[#This Row],[Encounter_id]],'wf folder'!$B:$K,3,0),"No")</f>
        <v>No</v>
      </c>
      <c r="E378" s="90" t="str">
        <f>IFERROR(VLOOKUP(Table16[[#This Row],[Encounter_id]],'wf folder'!$B:$K,4,0),"No")</f>
        <v>No</v>
      </c>
      <c r="F378" s="90" t="str">
        <f>IFERROR(VLOOKUP(Table16[[#This Row],[Encounter_id]],'wf folder'!$B:$K,5,0),"No")</f>
        <v>No</v>
      </c>
      <c r="G378" s="90" t="str">
        <f>IFERROR(VLOOKUP(Table16[[#This Row],[Encounter_id]],'wf folder'!$B:$K,6,0),"No")</f>
        <v>No</v>
      </c>
      <c r="H378" s="90">
        <f>IFERROR(VLOOKUP(Table16[[#This Row],[Encounter_id]],'wf folder'!$B:$K,7,0),0)</f>
        <v>0</v>
      </c>
      <c r="I378" s="90" t="str">
        <f>IFERROR(VLOOKUP(Table16[[#This Row],[Encounter_id]],'wf folder'!$B:$K,8,0),"No")</f>
        <v>No</v>
      </c>
      <c r="J378" s="90" t="str">
        <f>IFERROR(VLOOKUP(Table16[[#This Row],[Encounter_id]],'wf folder'!$B:$K,9,0),"No")</f>
        <v>No</v>
      </c>
      <c r="K378" s="90" t="str">
        <f>IFERROR(VLOOKUP(Table16[[#This Row],[Encounter_id]],'wf folder'!$B:$K,10,0),"No")</f>
        <v>No</v>
      </c>
    </row>
    <row r="379" spans="1:11">
      <c r="A379" t="str">
        <f t="shared" si="5"/>
        <v>d</v>
      </c>
      <c r="B379" t="s">
        <v>795</v>
      </c>
      <c r="C379" s="90" t="str">
        <f>IFERROR(VLOOKUP(Table16[[#This Row],[Encounter_id]],'wf folder'!$B:$K,2,0),"No")</f>
        <v>No</v>
      </c>
      <c r="D379" s="90" t="str">
        <f>IFERROR(VLOOKUP(Table16[[#This Row],[Encounter_id]],'wf folder'!$B:$K,3,0),"No")</f>
        <v>No</v>
      </c>
      <c r="E379" s="90" t="str">
        <f>IFERROR(VLOOKUP(Table16[[#This Row],[Encounter_id]],'wf folder'!$B:$K,4,0),"No")</f>
        <v>No</v>
      </c>
      <c r="F379" s="90" t="str">
        <f>IFERROR(VLOOKUP(Table16[[#This Row],[Encounter_id]],'wf folder'!$B:$K,5,0),"No")</f>
        <v>No</v>
      </c>
      <c r="G379" s="90" t="str">
        <f>IFERROR(VLOOKUP(Table16[[#This Row],[Encounter_id]],'wf folder'!$B:$K,6,0),"No")</f>
        <v>No</v>
      </c>
      <c r="H379" s="90">
        <f>IFERROR(VLOOKUP(Table16[[#This Row],[Encounter_id]],'wf folder'!$B:$K,7,0),0)</f>
        <v>0</v>
      </c>
      <c r="I379" s="90" t="str">
        <f>IFERROR(VLOOKUP(Table16[[#This Row],[Encounter_id]],'wf folder'!$B:$K,8,0),"No")</f>
        <v>No</v>
      </c>
      <c r="J379" s="90" t="str">
        <f>IFERROR(VLOOKUP(Table16[[#This Row],[Encounter_id]],'wf folder'!$B:$K,9,0),"No")</f>
        <v>No</v>
      </c>
      <c r="K379" s="90" t="str">
        <f>IFERROR(VLOOKUP(Table16[[#This Row],[Encounter_id]],'wf folder'!$B:$K,10,0),"No")</f>
        <v>No</v>
      </c>
    </row>
    <row r="380" spans="1:11">
      <c r="A380" t="str">
        <f t="shared" si="5"/>
        <v>d</v>
      </c>
      <c r="B380" t="s">
        <v>796</v>
      </c>
      <c r="C380" s="90" t="str">
        <f>IFERROR(VLOOKUP(Table16[[#This Row],[Encounter_id]],'wf folder'!$B:$K,2,0),"No")</f>
        <v>No</v>
      </c>
      <c r="D380" s="90" t="str">
        <f>IFERROR(VLOOKUP(Table16[[#This Row],[Encounter_id]],'wf folder'!$B:$K,3,0),"No")</f>
        <v>No</v>
      </c>
      <c r="E380" s="90" t="str">
        <f>IFERROR(VLOOKUP(Table16[[#This Row],[Encounter_id]],'wf folder'!$B:$K,4,0),"No")</f>
        <v>No</v>
      </c>
      <c r="F380" s="90" t="str">
        <f>IFERROR(VLOOKUP(Table16[[#This Row],[Encounter_id]],'wf folder'!$B:$K,5,0),"No")</f>
        <v>No</v>
      </c>
      <c r="G380" s="90" t="str">
        <f>IFERROR(VLOOKUP(Table16[[#This Row],[Encounter_id]],'wf folder'!$B:$K,6,0),"No")</f>
        <v>No</v>
      </c>
      <c r="H380" s="90">
        <f>IFERROR(VLOOKUP(Table16[[#This Row],[Encounter_id]],'wf folder'!$B:$K,7,0),0)</f>
        <v>0</v>
      </c>
      <c r="I380" s="90" t="str">
        <f>IFERROR(VLOOKUP(Table16[[#This Row],[Encounter_id]],'wf folder'!$B:$K,8,0),"No")</f>
        <v>No</v>
      </c>
      <c r="J380" s="90" t="str">
        <f>IFERROR(VLOOKUP(Table16[[#This Row],[Encounter_id]],'wf folder'!$B:$K,9,0),"No")</f>
        <v>No</v>
      </c>
      <c r="K380" s="90" t="str">
        <f>IFERROR(VLOOKUP(Table16[[#This Row],[Encounter_id]],'wf folder'!$B:$K,10,0),"No")</f>
        <v>No</v>
      </c>
    </row>
    <row r="381" spans="1:11">
      <c r="A381" t="str">
        <f t="shared" si="5"/>
        <v>d</v>
      </c>
      <c r="B381" t="s">
        <v>797</v>
      </c>
      <c r="C381" s="90" t="str">
        <f>IFERROR(VLOOKUP(Table16[[#This Row],[Encounter_id]],'wf folder'!$B:$K,2,0),"No")</f>
        <v>Yes</v>
      </c>
      <c r="D381" s="90" t="str">
        <f>IFERROR(VLOOKUP(Table16[[#This Row],[Encounter_id]],'wf folder'!$B:$K,3,0),"No")</f>
        <v>No</v>
      </c>
      <c r="E381" s="90" t="str">
        <f>IFERROR(VLOOKUP(Table16[[#This Row],[Encounter_id]],'wf folder'!$B:$K,4,0),"No")</f>
        <v>No</v>
      </c>
      <c r="F381" s="90" t="str">
        <f>IFERROR(VLOOKUP(Table16[[#This Row],[Encounter_id]],'wf folder'!$B:$K,5,0),"No")</f>
        <v>No</v>
      </c>
      <c r="G381" s="90" t="str">
        <f>IFERROR(VLOOKUP(Table16[[#This Row],[Encounter_id]],'wf folder'!$B:$K,6,0),"No")</f>
        <v>Yes</v>
      </c>
      <c r="H381" s="90">
        <f>IFERROR(VLOOKUP(Table16[[#This Row],[Encounter_id]],'wf folder'!$B:$K,7,0),0)</f>
        <v>2</v>
      </c>
      <c r="I381" s="90" t="str">
        <f>IFERROR(VLOOKUP(Table16[[#This Row],[Encounter_id]],'wf folder'!$B:$K,8,0),"No")</f>
        <v>No</v>
      </c>
      <c r="J381" s="90" t="str">
        <f>IFERROR(VLOOKUP(Table16[[#This Row],[Encounter_id]],'wf folder'!$B:$K,9,0),"No")</f>
        <v>No</v>
      </c>
      <c r="K381" s="90" t="str">
        <f>IFERROR(VLOOKUP(Table16[[#This Row],[Encounter_id]],'wf folder'!$B:$K,10,0),"No")</f>
        <v>Yes</v>
      </c>
    </row>
    <row r="382" spans="1:11">
      <c r="A382" t="str">
        <f t="shared" si="5"/>
        <v>d</v>
      </c>
      <c r="B382" t="s">
        <v>798</v>
      </c>
      <c r="C382" s="90" t="str">
        <f>IFERROR(VLOOKUP(Table16[[#This Row],[Encounter_id]],'wf folder'!$B:$K,2,0),"No")</f>
        <v>No</v>
      </c>
      <c r="D382" s="90" t="str">
        <f>IFERROR(VLOOKUP(Table16[[#This Row],[Encounter_id]],'wf folder'!$B:$K,3,0),"No")</f>
        <v>No</v>
      </c>
      <c r="E382" s="90" t="str">
        <f>IFERROR(VLOOKUP(Table16[[#This Row],[Encounter_id]],'wf folder'!$B:$K,4,0),"No")</f>
        <v>No</v>
      </c>
      <c r="F382" s="90" t="str">
        <f>IFERROR(VLOOKUP(Table16[[#This Row],[Encounter_id]],'wf folder'!$B:$K,5,0),"No")</f>
        <v>No</v>
      </c>
      <c r="G382" s="90" t="str">
        <f>IFERROR(VLOOKUP(Table16[[#This Row],[Encounter_id]],'wf folder'!$B:$K,6,0),"No")</f>
        <v>No</v>
      </c>
      <c r="H382" s="90">
        <f>IFERROR(VLOOKUP(Table16[[#This Row],[Encounter_id]],'wf folder'!$B:$K,7,0),0)</f>
        <v>0</v>
      </c>
      <c r="I382" s="90" t="str">
        <f>IFERROR(VLOOKUP(Table16[[#This Row],[Encounter_id]],'wf folder'!$B:$K,8,0),"No")</f>
        <v>No</v>
      </c>
      <c r="J382" s="90" t="str">
        <f>IFERROR(VLOOKUP(Table16[[#This Row],[Encounter_id]],'wf folder'!$B:$K,9,0),"No")</f>
        <v>No</v>
      </c>
      <c r="K382" s="90" t="str">
        <f>IFERROR(VLOOKUP(Table16[[#This Row],[Encounter_id]],'wf folder'!$B:$K,10,0),"No")</f>
        <v>No</v>
      </c>
    </row>
    <row r="383" spans="1:11">
      <c r="A383" t="str">
        <f t="shared" si="5"/>
        <v>d</v>
      </c>
      <c r="B383" t="s">
        <v>799</v>
      </c>
      <c r="C383" s="90" t="str">
        <f>IFERROR(VLOOKUP(Table16[[#This Row],[Encounter_id]],'wf folder'!$B:$K,2,0),"No")</f>
        <v>No</v>
      </c>
      <c r="D383" s="90" t="str">
        <f>IFERROR(VLOOKUP(Table16[[#This Row],[Encounter_id]],'wf folder'!$B:$K,3,0),"No")</f>
        <v>No</v>
      </c>
      <c r="E383" s="90" t="str">
        <f>IFERROR(VLOOKUP(Table16[[#This Row],[Encounter_id]],'wf folder'!$B:$K,4,0),"No")</f>
        <v>No</v>
      </c>
      <c r="F383" s="90" t="str">
        <f>IFERROR(VLOOKUP(Table16[[#This Row],[Encounter_id]],'wf folder'!$B:$K,5,0),"No")</f>
        <v>No</v>
      </c>
      <c r="G383" s="90" t="str">
        <f>IFERROR(VLOOKUP(Table16[[#This Row],[Encounter_id]],'wf folder'!$B:$K,6,0),"No")</f>
        <v>No</v>
      </c>
      <c r="H383" s="90">
        <f>IFERROR(VLOOKUP(Table16[[#This Row],[Encounter_id]],'wf folder'!$B:$K,7,0),0)</f>
        <v>0</v>
      </c>
      <c r="I383" s="90" t="str">
        <f>IFERROR(VLOOKUP(Table16[[#This Row],[Encounter_id]],'wf folder'!$B:$K,8,0),"No")</f>
        <v>No</v>
      </c>
      <c r="J383" s="90" t="str">
        <f>IFERROR(VLOOKUP(Table16[[#This Row],[Encounter_id]],'wf folder'!$B:$K,9,0),"No")</f>
        <v>No</v>
      </c>
      <c r="K383" s="90" t="str">
        <f>IFERROR(VLOOKUP(Table16[[#This Row],[Encounter_id]],'wf folder'!$B:$K,10,0),"No")</f>
        <v>No</v>
      </c>
    </row>
    <row r="384" spans="1:11">
      <c r="A384" t="str">
        <f t="shared" si="5"/>
        <v>d</v>
      </c>
      <c r="B384" t="s">
        <v>800</v>
      </c>
      <c r="C384" s="90" t="str">
        <f>IFERROR(VLOOKUP(Table16[[#This Row],[Encounter_id]],'wf folder'!$B:$K,2,0),"No")</f>
        <v>Yes</v>
      </c>
      <c r="D384" s="90" t="str">
        <f>IFERROR(VLOOKUP(Table16[[#This Row],[Encounter_id]],'wf folder'!$B:$K,3,0),"No")</f>
        <v>No</v>
      </c>
      <c r="E384" s="90" t="str">
        <f>IFERROR(VLOOKUP(Table16[[#This Row],[Encounter_id]],'wf folder'!$B:$K,4,0),"No")</f>
        <v>No</v>
      </c>
      <c r="F384" s="90" t="str">
        <f>IFERROR(VLOOKUP(Table16[[#This Row],[Encounter_id]],'wf folder'!$B:$K,5,0),"No")</f>
        <v>No</v>
      </c>
      <c r="G384" s="90" t="str">
        <f>IFERROR(VLOOKUP(Table16[[#This Row],[Encounter_id]],'wf folder'!$B:$K,6,0),"No")</f>
        <v>No</v>
      </c>
      <c r="H384" s="90">
        <f>IFERROR(VLOOKUP(Table16[[#This Row],[Encounter_id]],'wf folder'!$B:$K,7,0),0)</f>
        <v>1</v>
      </c>
      <c r="I384" s="90" t="str">
        <f>IFERROR(VLOOKUP(Table16[[#This Row],[Encounter_id]],'wf folder'!$B:$K,8,0),"No")</f>
        <v>No</v>
      </c>
      <c r="J384" s="90" t="str">
        <f>IFERROR(VLOOKUP(Table16[[#This Row],[Encounter_id]],'wf folder'!$B:$K,9,0),"No")</f>
        <v>No</v>
      </c>
      <c r="K384" s="90" t="str">
        <f>IFERROR(VLOOKUP(Table16[[#This Row],[Encounter_id]],'wf folder'!$B:$K,10,0),"No")</f>
        <v>No</v>
      </c>
    </row>
    <row r="385" spans="1:11">
      <c r="A385" t="str">
        <f t="shared" si="5"/>
        <v>d</v>
      </c>
      <c r="B385" t="s">
        <v>801</v>
      </c>
      <c r="C385" s="90" t="str">
        <f>IFERROR(VLOOKUP(Table16[[#This Row],[Encounter_id]],'wf folder'!$B:$K,2,0),"No")</f>
        <v>No</v>
      </c>
      <c r="D385" s="90" t="str">
        <f>IFERROR(VLOOKUP(Table16[[#This Row],[Encounter_id]],'wf folder'!$B:$K,3,0),"No")</f>
        <v>No</v>
      </c>
      <c r="E385" s="90" t="str">
        <f>IFERROR(VLOOKUP(Table16[[#This Row],[Encounter_id]],'wf folder'!$B:$K,4,0),"No")</f>
        <v>No</v>
      </c>
      <c r="F385" s="90" t="str">
        <f>IFERROR(VLOOKUP(Table16[[#This Row],[Encounter_id]],'wf folder'!$B:$K,5,0),"No")</f>
        <v>No</v>
      </c>
      <c r="G385" s="90" t="str">
        <f>IFERROR(VLOOKUP(Table16[[#This Row],[Encounter_id]],'wf folder'!$B:$K,6,0),"No")</f>
        <v>No</v>
      </c>
      <c r="H385" s="90">
        <f>IFERROR(VLOOKUP(Table16[[#This Row],[Encounter_id]],'wf folder'!$B:$K,7,0),0)</f>
        <v>0</v>
      </c>
      <c r="I385" s="90" t="str">
        <f>IFERROR(VLOOKUP(Table16[[#This Row],[Encounter_id]],'wf folder'!$B:$K,8,0),"No")</f>
        <v>No</v>
      </c>
      <c r="J385" s="90" t="str">
        <f>IFERROR(VLOOKUP(Table16[[#This Row],[Encounter_id]],'wf folder'!$B:$K,9,0),"No")</f>
        <v>No</v>
      </c>
      <c r="K385" s="90" t="str">
        <f>IFERROR(VLOOKUP(Table16[[#This Row],[Encounter_id]],'wf folder'!$B:$K,10,0),"No")</f>
        <v>No</v>
      </c>
    </row>
    <row r="386" spans="1:11">
      <c r="A386" t="str">
        <f t="shared" si="5"/>
        <v>d</v>
      </c>
      <c r="B386" t="s">
        <v>802</v>
      </c>
      <c r="C386" s="90" t="str">
        <f>IFERROR(VLOOKUP(Table16[[#This Row],[Encounter_id]],'wf folder'!$B:$K,2,0),"No")</f>
        <v>No</v>
      </c>
      <c r="D386" s="90" t="str">
        <f>IFERROR(VLOOKUP(Table16[[#This Row],[Encounter_id]],'wf folder'!$B:$K,3,0),"No")</f>
        <v>No</v>
      </c>
      <c r="E386" s="90" t="str">
        <f>IFERROR(VLOOKUP(Table16[[#This Row],[Encounter_id]],'wf folder'!$B:$K,4,0),"No")</f>
        <v>No</v>
      </c>
      <c r="F386" s="90" t="str">
        <f>IFERROR(VLOOKUP(Table16[[#This Row],[Encounter_id]],'wf folder'!$B:$K,5,0),"No")</f>
        <v>No</v>
      </c>
      <c r="G386" s="90" t="str">
        <f>IFERROR(VLOOKUP(Table16[[#This Row],[Encounter_id]],'wf folder'!$B:$K,6,0),"No")</f>
        <v>No</v>
      </c>
      <c r="H386" s="90">
        <f>IFERROR(VLOOKUP(Table16[[#This Row],[Encounter_id]],'wf folder'!$B:$K,7,0),0)</f>
        <v>0</v>
      </c>
      <c r="I386" s="90" t="str">
        <f>IFERROR(VLOOKUP(Table16[[#This Row],[Encounter_id]],'wf folder'!$B:$K,8,0),"No")</f>
        <v>No</v>
      </c>
      <c r="J386" s="90" t="str">
        <f>IFERROR(VLOOKUP(Table16[[#This Row],[Encounter_id]],'wf folder'!$B:$K,9,0),"No")</f>
        <v>No</v>
      </c>
      <c r="K386" s="90" t="str">
        <f>IFERROR(VLOOKUP(Table16[[#This Row],[Encounter_id]],'wf folder'!$B:$K,10,0),"No")</f>
        <v>No</v>
      </c>
    </row>
    <row r="387" spans="1:11">
      <c r="A387" t="str">
        <f t="shared" ref="A387:A450" si="6">LEFT(B387,1)</f>
        <v>d</v>
      </c>
      <c r="B387" t="s">
        <v>803</v>
      </c>
      <c r="C387" s="90" t="str">
        <f>IFERROR(VLOOKUP(Table16[[#This Row],[Encounter_id]],'wf folder'!$B:$K,2,0),"No")</f>
        <v>No</v>
      </c>
      <c r="D387" s="90" t="str">
        <f>IFERROR(VLOOKUP(Table16[[#This Row],[Encounter_id]],'wf folder'!$B:$K,3,0),"No")</f>
        <v>No</v>
      </c>
      <c r="E387" s="90" t="str">
        <f>IFERROR(VLOOKUP(Table16[[#This Row],[Encounter_id]],'wf folder'!$B:$K,4,0),"No")</f>
        <v>No</v>
      </c>
      <c r="F387" s="90" t="str">
        <f>IFERROR(VLOOKUP(Table16[[#This Row],[Encounter_id]],'wf folder'!$B:$K,5,0),"No")</f>
        <v>No</v>
      </c>
      <c r="G387" s="90" t="str">
        <f>IFERROR(VLOOKUP(Table16[[#This Row],[Encounter_id]],'wf folder'!$B:$K,6,0),"No")</f>
        <v>No</v>
      </c>
      <c r="H387" s="90">
        <f>IFERROR(VLOOKUP(Table16[[#This Row],[Encounter_id]],'wf folder'!$B:$K,7,0),0)</f>
        <v>0</v>
      </c>
      <c r="I387" s="90" t="str">
        <f>IFERROR(VLOOKUP(Table16[[#This Row],[Encounter_id]],'wf folder'!$B:$K,8,0),"No")</f>
        <v>No</v>
      </c>
      <c r="J387" s="90" t="str">
        <f>IFERROR(VLOOKUP(Table16[[#This Row],[Encounter_id]],'wf folder'!$B:$K,9,0),"No")</f>
        <v>No</v>
      </c>
      <c r="K387" s="90" t="str">
        <f>IFERROR(VLOOKUP(Table16[[#This Row],[Encounter_id]],'wf folder'!$B:$K,10,0),"No")</f>
        <v>No</v>
      </c>
    </row>
    <row r="388" spans="1:11">
      <c r="A388" t="str">
        <f t="shared" si="6"/>
        <v>d</v>
      </c>
      <c r="B388" t="s">
        <v>804</v>
      </c>
      <c r="C388" s="90" t="str">
        <f>IFERROR(VLOOKUP(Table16[[#This Row],[Encounter_id]],'wf folder'!$B:$K,2,0),"No")</f>
        <v>Yes</v>
      </c>
      <c r="D388" s="90" t="str">
        <f>IFERROR(VLOOKUP(Table16[[#This Row],[Encounter_id]],'wf folder'!$B:$K,3,0),"No")</f>
        <v>No</v>
      </c>
      <c r="E388" s="90" t="str">
        <f>IFERROR(VLOOKUP(Table16[[#This Row],[Encounter_id]],'wf folder'!$B:$K,4,0),"No")</f>
        <v>No</v>
      </c>
      <c r="F388" s="90" t="str">
        <f>IFERROR(VLOOKUP(Table16[[#This Row],[Encounter_id]],'wf folder'!$B:$K,5,0),"No")</f>
        <v>No</v>
      </c>
      <c r="G388" s="90" t="str">
        <f>IFERROR(VLOOKUP(Table16[[#This Row],[Encounter_id]],'wf folder'!$B:$K,6,0),"No")</f>
        <v>No</v>
      </c>
      <c r="H388" s="90">
        <f>IFERROR(VLOOKUP(Table16[[#This Row],[Encounter_id]],'wf folder'!$B:$K,7,0),0)</f>
        <v>1</v>
      </c>
      <c r="I388" s="90" t="str">
        <f>IFERROR(VLOOKUP(Table16[[#This Row],[Encounter_id]],'wf folder'!$B:$K,8,0),"No")</f>
        <v>No</v>
      </c>
      <c r="J388" s="90" t="str">
        <f>IFERROR(VLOOKUP(Table16[[#This Row],[Encounter_id]],'wf folder'!$B:$K,9,0),"No")</f>
        <v>No</v>
      </c>
      <c r="K388" s="90" t="str">
        <f>IFERROR(VLOOKUP(Table16[[#This Row],[Encounter_id]],'wf folder'!$B:$K,10,0),"No")</f>
        <v>No</v>
      </c>
    </row>
    <row r="389" spans="1:11">
      <c r="A389" t="str">
        <f t="shared" si="6"/>
        <v>d</v>
      </c>
      <c r="B389" t="s">
        <v>805</v>
      </c>
      <c r="C389" s="90" t="str">
        <f>IFERROR(VLOOKUP(Table16[[#This Row],[Encounter_id]],'wf folder'!$B:$K,2,0),"No")</f>
        <v>No</v>
      </c>
      <c r="D389" s="90" t="str">
        <f>IFERROR(VLOOKUP(Table16[[#This Row],[Encounter_id]],'wf folder'!$B:$K,3,0),"No")</f>
        <v>Yes</v>
      </c>
      <c r="E389" s="90" t="str">
        <f>IFERROR(VLOOKUP(Table16[[#This Row],[Encounter_id]],'wf folder'!$B:$K,4,0),"No")</f>
        <v>No</v>
      </c>
      <c r="F389" s="90" t="str">
        <f>IFERROR(VLOOKUP(Table16[[#This Row],[Encounter_id]],'wf folder'!$B:$K,5,0),"No")</f>
        <v>No</v>
      </c>
      <c r="G389" s="90" t="str">
        <f>IFERROR(VLOOKUP(Table16[[#This Row],[Encounter_id]],'wf folder'!$B:$K,6,0),"No")</f>
        <v>No</v>
      </c>
      <c r="H389" s="90">
        <f>IFERROR(VLOOKUP(Table16[[#This Row],[Encounter_id]],'wf folder'!$B:$K,7,0),0)</f>
        <v>1</v>
      </c>
      <c r="I389" s="90" t="str">
        <f>IFERROR(VLOOKUP(Table16[[#This Row],[Encounter_id]],'wf folder'!$B:$K,8,0),"No")</f>
        <v>No</v>
      </c>
      <c r="J389" s="90" t="str">
        <f>IFERROR(VLOOKUP(Table16[[#This Row],[Encounter_id]],'wf folder'!$B:$K,9,0),"No")</f>
        <v>No</v>
      </c>
      <c r="K389" s="90" t="str">
        <f>IFERROR(VLOOKUP(Table16[[#This Row],[Encounter_id]],'wf folder'!$B:$K,10,0),"No")</f>
        <v>No</v>
      </c>
    </row>
    <row r="390" spans="1:11">
      <c r="A390" t="str">
        <f t="shared" si="6"/>
        <v>d</v>
      </c>
      <c r="B390" t="s">
        <v>806</v>
      </c>
      <c r="C390" s="90" t="str">
        <f>IFERROR(VLOOKUP(Table16[[#This Row],[Encounter_id]],'wf folder'!$B:$K,2,0),"No")</f>
        <v>Yes</v>
      </c>
      <c r="D390" s="90" t="str">
        <f>IFERROR(VLOOKUP(Table16[[#This Row],[Encounter_id]],'wf folder'!$B:$K,3,0),"No")</f>
        <v>No</v>
      </c>
      <c r="E390" s="90" t="str">
        <f>IFERROR(VLOOKUP(Table16[[#This Row],[Encounter_id]],'wf folder'!$B:$K,4,0),"No")</f>
        <v>No</v>
      </c>
      <c r="F390" s="90" t="str">
        <f>IFERROR(VLOOKUP(Table16[[#This Row],[Encounter_id]],'wf folder'!$B:$K,5,0),"No")</f>
        <v>No</v>
      </c>
      <c r="G390" s="90" t="str">
        <f>IFERROR(VLOOKUP(Table16[[#This Row],[Encounter_id]],'wf folder'!$B:$K,6,0),"No")</f>
        <v>No</v>
      </c>
      <c r="H390" s="90">
        <f>IFERROR(VLOOKUP(Table16[[#This Row],[Encounter_id]],'wf folder'!$B:$K,7,0),0)</f>
        <v>1</v>
      </c>
      <c r="I390" s="90" t="str">
        <f>IFERROR(VLOOKUP(Table16[[#This Row],[Encounter_id]],'wf folder'!$B:$K,8,0),"No")</f>
        <v>No</v>
      </c>
      <c r="J390" s="90" t="str">
        <f>IFERROR(VLOOKUP(Table16[[#This Row],[Encounter_id]],'wf folder'!$B:$K,9,0),"No")</f>
        <v>No</v>
      </c>
      <c r="K390" s="90" t="str">
        <f>IFERROR(VLOOKUP(Table16[[#This Row],[Encounter_id]],'wf folder'!$B:$K,10,0),"No")</f>
        <v>No</v>
      </c>
    </row>
    <row r="391" spans="1:11">
      <c r="A391" t="str">
        <f t="shared" si="6"/>
        <v>d</v>
      </c>
      <c r="B391" t="s">
        <v>807</v>
      </c>
      <c r="C391" s="90" t="str">
        <f>IFERROR(VLOOKUP(Table16[[#This Row],[Encounter_id]],'wf folder'!$B:$K,2,0),"No")</f>
        <v>No</v>
      </c>
      <c r="D391" s="90" t="str">
        <f>IFERROR(VLOOKUP(Table16[[#This Row],[Encounter_id]],'wf folder'!$B:$K,3,0),"No")</f>
        <v>No</v>
      </c>
      <c r="E391" s="90" t="str">
        <f>IFERROR(VLOOKUP(Table16[[#This Row],[Encounter_id]],'wf folder'!$B:$K,4,0),"No")</f>
        <v>No</v>
      </c>
      <c r="F391" s="90" t="str">
        <f>IFERROR(VLOOKUP(Table16[[#This Row],[Encounter_id]],'wf folder'!$B:$K,5,0),"No")</f>
        <v>No</v>
      </c>
      <c r="G391" s="90" t="str">
        <f>IFERROR(VLOOKUP(Table16[[#This Row],[Encounter_id]],'wf folder'!$B:$K,6,0),"No")</f>
        <v>Yes</v>
      </c>
      <c r="H391" s="90">
        <f>IFERROR(VLOOKUP(Table16[[#This Row],[Encounter_id]],'wf folder'!$B:$K,7,0),0)</f>
        <v>1</v>
      </c>
      <c r="I391" s="90" t="str">
        <f>IFERROR(VLOOKUP(Table16[[#This Row],[Encounter_id]],'wf folder'!$B:$K,8,0),"No")</f>
        <v>No</v>
      </c>
      <c r="J391" s="90" t="str">
        <f>IFERROR(VLOOKUP(Table16[[#This Row],[Encounter_id]],'wf folder'!$B:$K,9,0),"No")</f>
        <v>No</v>
      </c>
      <c r="K391" s="90" t="str">
        <f>IFERROR(VLOOKUP(Table16[[#This Row],[Encounter_id]],'wf folder'!$B:$K,10,0),"No")</f>
        <v>Yes</v>
      </c>
    </row>
    <row r="392" spans="1:11">
      <c r="A392" t="str">
        <f t="shared" si="6"/>
        <v>d</v>
      </c>
      <c r="B392" t="s">
        <v>808</v>
      </c>
      <c r="C392" s="90" t="str">
        <f>IFERROR(VLOOKUP(Table16[[#This Row],[Encounter_id]],'wf folder'!$B:$K,2,0),"No")</f>
        <v>No</v>
      </c>
      <c r="D392" s="90" t="str">
        <f>IFERROR(VLOOKUP(Table16[[#This Row],[Encounter_id]],'wf folder'!$B:$K,3,0),"No")</f>
        <v>No</v>
      </c>
      <c r="E392" s="90" t="str">
        <f>IFERROR(VLOOKUP(Table16[[#This Row],[Encounter_id]],'wf folder'!$B:$K,4,0),"No")</f>
        <v>No</v>
      </c>
      <c r="F392" s="90" t="str">
        <f>IFERROR(VLOOKUP(Table16[[#This Row],[Encounter_id]],'wf folder'!$B:$K,5,0),"No")</f>
        <v>No</v>
      </c>
      <c r="G392" s="90" t="str">
        <f>IFERROR(VLOOKUP(Table16[[#This Row],[Encounter_id]],'wf folder'!$B:$K,6,0),"No")</f>
        <v>No</v>
      </c>
      <c r="H392" s="90">
        <f>IFERROR(VLOOKUP(Table16[[#This Row],[Encounter_id]],'wf folder'!$B:$K,7,0),0)</f>
        <v>0</v>
      </c>
      <c r="I392" s="90" t="str">
        <f>IFERROR(VLOOKUP(Table16[[#This Row],[Encounter_id]],'wf folder'!$B:$K,8,0),"No")</f>
        <v>No</v>
      </c>
      <c r="J392" s="90" t="str">
        <f>IFERROR(VLOOKUP(Table16[[#This Row],[Encounter_id]],'wf folder'!$B:$K,9,0),"No")</f>
        <v>No</v>
      </c>
      <c r="K392" s="90" t="str">
        <f>IFERROR(VLOOKUP(Table16[[#This Row],[Encounter_id]],'wf folder'!$B:$K,10,0),"No")</f>
        <v>No</v>
      </c>
    </row>
    <row r="393" spans="1:11">
      <c r="A393" t="str">
        <f t="shared" si="6"/>
        <v>d</v>
      </c>
      <c r="B393" t="s">
        <v>809</v>
      </c>
      <c r="C393" s="90" t="str">
        <f>IFERROR(VLOOKUP(Table16[[#This Row],[Encounter_id]],'wf folder'!$B:$K,2,0),"No")</f>
        <v>No</v>
      </c>
      <c r="D393" s="90" t="str">
        <f>IFERROR(VLOOKUP(Table16[[#This Row],[Encounter_id]],'wf folder'!$B:$K,3,0),"No")</f>
        <v>No</v>
      </c>
      <c r="E393" s="90" t="str">
        <f>IFERROR(VLOOKUP(Table16[[#This Row],[Encounter_id]],'wf folder'!$B:$K,4,0),"No")</f>
        <v>No</v>
      </c>
      <c r="F393" s="90" t="str">
        <f>IFERROR(VLOOKUP(Table16[[#This Row],[Encounter_id]],'wf folder'!$B:$K,5,0),"No")</f>
        <v>No</v>
      </c>
      <c r="G393" s="90" t="str">
        <f>IFERROR(VLOOKUP(Table16[[#This Row],[Encounter_id]],'wf folder'!$B:$K,6,0),"No")</f>
        <v>Yes</v>
      </c>
      <c r="H393" s="90">
        <f>IFERROR(VLOOKUP(Table16[[#This Row],[Encounter_id]],'wf folder'!$B:$K,7,0),0)</f>
        <v>1</v>
      </c>
      <c r="I393" s="90" t="str">
        <f>IFERROR(VLOOKUP(Table16[[#This Row],[Encounter_id]],'wf folder'!$B:$K,8,0),"No")</f>
        <v>No</v>
      </c>
      <c r="J393" s="90" t="str">
        <f>IFERROR(VLOOKUP(Table16[[#This Row],[Encounter_id]],'wf folder'!$B:$K,9,0),"No")</f>
        <v>No</v>
      </c>
      <c r="K393" s="90" t="str">
        <f>IFERROR(VLOOKUP(Table16[[#This Row],[Encounter_id]],'wf folder'!$B:$K,10,0),"No")</f>
        <v>Yes</v>
      </c>
    </row>
    <row r="394" spans="1:11">
      <c r="A394" t="str">
        <f t="shared" si="6"/>
        <v>d</v>
      </c>
      <c r="B394" t="s">
        <v>538</v>
      </c>
      <c r="C394" s="90" t="str">
        <f>IFERROR(VLOOKUP(Table16[[#This Row],[Encounter_id]],'wf folder'!$B:$K,2,0),"No")</f>
        <v>No</v>
      </c>
      <c r="D394" s="90" t="str">
        <f>IFERROR(VLOOKUP(Table16[[#This Row],[Encounter_id]],'wf folder'!$B:$K,3,0),"No")</f>
        <v>No</v>
      </c>
      <c r="E394" s="90" t="str">
        <f>IFERROR(VLOOKUP(Table16[[#This Row],[Encounter_id]],'wf folder'!$B:$K,4,0),"No")</f>
        <v>No</v>
      </c>
      <c r="F394" s="90" t="str">
        <f>IFERROR(VLOOKUP(Table16[[#This Row],[Encounter_id]],'wf folder'!$B:$K,5,0),"No")</f>
        <v>No</v>
      </c>
      <c r="G394" s="90" t="str">
        <f>IFERROR(VLOOKUP(Table16[[#This Row],[Encounter_id]],'wf folder'!$B:$K,6,0),"No")</f>
        <v>Yes</v>
      </c>
      <c r="H394" s="90">
        <f>IFERROR(VLOOKUP(Table16[[#This Row],[Encounter_id]],'wf folder'!$B:$K,7,0),0)</f>
        <v>1</v>
      </c>
      <c r="I394" s="90" t="str">
        <f>IFERROR(VLOOKUP(Table16[[#This Row],[Encounter_id]],'wf folder'!$B:$K,8,0),"No")</f>
        <v>No</v>
      </c>
      <c r="J394" s="90" t="str">
        <f>IFERROR(VLOOKUP(Table16[[#This Row],[Encounter_id]],'wf folder'!$B:$K,9,0),"No")</f>
        <v>No</v>
      </c>
      <c r="K394" s="90" t="str">
        <f>IFERROR(VLOOKUP(Table16[[#This Row],[Encounter_id]],'wf folder'!$B:$K,10,0),"No")</f>
        <v>Yes</v>
      </c>
    </row>
    <row r="395" spans="1:11">
      <c r="A395" t="str">
        <f t="shared" si="6"/>
        <v>d</v>
      </c>
      <c r="B395" t="s">
        <v>811</v>
      </c>
      <c r="C395" s="90" t="str">
        <f>IFERROR(VLOOKUP(Table16[[#This Row],[Encounter_id]],'wf folder'!$B:$K,2,0),"No")</f>
        <v>No</v>
      </c>
      <c r="D395" s="90" t="str">
        <f>IFERROR(VLOOKUP(Table16[[#This Row],[Encounter_id]],'wf folder'!$B:$K,3,0),"No")</f>
        <v>No</v>
      </c>
      <c r="E395" s="90" t="str">
        <f>IFERROR(VLOOKUP(Table16[[#This Row],[Encounter_id]],'wf folder'!$B:$K,4,0),"No")</f>
        <v>No</v>
      </c>
      <c r="F395" s="90" t="str">
        <f>IFERROR(VLOOKUP(Table16[[#This Row],[Encounter_id]],'wf folder'!$B:$K,5,0),"No")</f>
        <v>No</v>
      </c>
      <c r="G395" s="90" t="str">
        <f>IFERROR(VLOOKUP(Table16[[#This Row],[Encounter_id]],'wf folder'!$B:$K,6,0),"No")</f>
        <v>No</v>
      </c>
      <c r="H395" s="90">
        <f>IFERROR(VLOOKUP(Table16[[#This Row],[Encounter_id]],'wf folder'!$B:$K,7,0),0)</f>
        <v>0</v>
      </c>
      <c r="I395" s="90" t="str">
        <f>IFERROR(VLOOKUP(Table16[[#This Row],[Encounter_id]],'wf folder'!$B:$K,8,0),"No")</f>
        <v>No</v>
      </c>
      <c r="J395" s="90" t="str">
        <f>IFERROR(VLOOKUP(Table16[[#This Row],[Encounter_id]],'wf folder'!$B:$K,9,0),"No")</f>
        <v>No</v>
      </c>
      <c r="K395" s="90" t="str">
        <f>IFERROR(VLOOKUP(Table16[[#This Row],[Encounter_id]],'wf folder'!$B:$K,10,0),"No")</f>
        <v>No</v>
      </c>
    </row>
    <row r="396" spans="1:11">
      <c r="A396" t="str">
        <f t="shared" si="6"/>
        <v>d</v>
      </c>
      <c r="B396" t="s">
        <v>812</v>
      </c>
      <c r="C396" s="90" t="str">
        <f>IFERROR(VLOOKUP(Table16[[#This Row],[Encounter_id]],'wf folder'!$B:$K,2,0),"No")</f>
        <v>No</v>
      </c>
      <c r="D396" s="90" t="str">
        <f>IFERROR(VLOOKUP(Table16[[#This Row],[Encounter_id]],'wf folder'!$B:$K,3,0),"No")</f>
        <v>No</v>
      </c>
      <c r="E396" s="90" t="str">
        <f>IFERROR(VLOOKUP(Table16[[#This Row],[Encounter_id]],'wf folder'!$B:$K,4,0),"No")</f>
        <v>No</v>
      </c>
      <c r="F396" s="90" t="str">
        <f>IFERROR(VLOOKUP(Table16[[#This Row],[Encounter_id]],'wf folder'!$B:$K,5,0),"No")</f>
        <v>No</v>
      </c>
      <c r="G396" s="90" t="str">
        <f>IFERROR(VLOOKUP(Table16[[#This Row],[Encounter_id]],'wf folder'!$B:$K,6,0),"No")</f>
        <v>No</v>
      </c>
      <c r="H396" s="90">
        <f>IFERROR(VLOOKUP(Table16[[#This Row],[Encounter_id]],'wf folder'!$B:$K,7,0),0)</f>
        <v>0</v>
      </c>
      <c r="I396" s="90" t="str">
        <f>IFERROR(VLOOKUP(Table16[[#This Row],[Encounter_id]],'wf folder'!$B:$K,8,0),"No")</f>
        <v>No</v>
      </c>
      <c r="J396" s="90" t="str">
        <f>IFERROR(VLOOKUP(Table16[[#This Row],[Encounter_id]],'wf folder'!$B:$K,9,0),"No")</f>
        <v>No</v>
      </c>
      <c r="K396" s="90" t="str">
        <f>IFERROR(VLOOKUP(Table16[[#This Row],[Encounter_id]],'wf folder'!$B:$K,10,0),"No")</f>
        <v>No</v>
      </c>
    </row>
    <row r="397" spans="1:11">
      <c r="A397" t="str">
        <f t="shared" si="6"/>
        <v>d</v>
      </c>
      <c r="B397" t="s">
        <v>813</v>
      </c>
      <c r="C397" s="90" t="str">
        <f>IFERROR(VLOOKUP(Table16[[#This Row],[Encounter_id]],'wf folder'!$B:$K,2,0),"No")</f>
        <v>No</v>
      </c>
      <c r="D397" s="90" t="str">
        <f>IFERROR(VLOOKUP(Table16[[#This Row],[Encounter_id]],'wf folder'!$B:$K,3,0),"No")</f>
        <v>No</v>
      </c>
      <c r="E397" s="90" t="str">
        <f>IFERROR(VLOOKUP(Table16[[#This Row],[Encounter_id]],'wf folder'!$B:$K,4,0),"No")</f>
        <v>No</v>
      </c>
      <c r="F397" s="90" t="str">
        <f>IFERROR(VLOOKUP(Table16[[#This Row],[Encounter_id]],'wf folder'!$B:$K,5,0),"No")</f>
        <v>No</v>
      </c>
      <c r="G397" s="90" t="str">
        <f>IFERROR(VLOOKUP(Table16[[#This Row],[Encounter_id]],'wf folder'!$B:$K,6,0),"No")</f>
        <v>No</v>
      </c>
      <c r="H397" s="90">
        <f>IFERROR(VLOOKUP(Table16[[#This Row],[Encounter_id]],'wf folder'!$B:$K,7,0),0)</f>
        <v>0</v>
      </c>
      <c r="I397" s="90" t="str">
        <f>IFERROR(VLOOKUP(Table16[[#This Row],[Encounter_id]],'wf folder'!$B:$K,8,0),"No")</f>
        <v>No</v>
      </c>
      <c r="J397" s="90" t="str">
        <f>IFERROR(VLOOKUP(Table16[[#This Row],[Encounter_id]],'wf folder'!$B:$K,9,0),"No")</f>
        <v>No</v>
      </c>
      <c r="K397" s="90" t="str">
        <f>IFERROR(VLOOKUP(Table16[[#This Row],[Encounter_id]],'wf folder'!$B:$K,10,0),"No")</f>
        <v>No</v>
      </c>
    </row>
    <row r="398" spans="1:11">
      <c r="A398" t="str">
        <f t="shared" si="6"/>
        <v>d</v>
      </c>
      <c r="B398" t="s">
        <v>814</v>
      </c>
      <c r="C398" s="90" t="str">
        <f>IFERROR(VLOOKUP(Table16[[#This Row],[Encounter_id]],'wf folder'!$B:$K,2,0),"No")</f>
        <v>No</v>
      </c>
      <c r="D398" s="90" t="str">
        <f>IFERROR(VLOOKUP(Table16[[#This Row],[Encounter_id]],'wf folder'!$B:$K,3,0),"No")</f>
        <v>Yes</v>
      </c>
      <c r="E398" s="90" t="str">
        <f>IFERROR(VLOOKUP(Table16[[#This Row],[Encounter_id]],'wf folder'!$B:$K,4,0),"No")</f>
        <v>No</v>
      </c>
      <c r="F398" s="90" t="str">
        <f>IFERROR(VLOOKUP(Table16[[#This Row],[Encounter_id]],'wf folder'!$B:$K,5,0),"No")</f>
        <v>No</v>
      </c>
      <c r="G398" s="90" t="str">
        <f>IFERROR(VLOOKUP(Table16[[#This Row],[Encounter_id]],'wf folder'!$B:$K,6,0),"No")</f>
        <v>No</v>
      </c>
      <c r="H398" s="90">
        <f>IFERROR(VLOOKUP(Table16[[#This Row],[Encounter_id]],'wf folder'!$B:$K,7,0),0)</f>
        <v>1</v>
      </c>
      <c r="I398" s="90" t="str">
        <f>IFERROR(VLOOKUP(Table16[[#This Row],[Encounter_id]],'wf folder'!$B:$K,8,0),"No")</f>
        <v>No</v>
      </c>
      <c r="J398" s="90" t="str">
        <f>IFERROR(VLOOKUP(Table16[[#This Row],[Encounter_id]],'wf folder'!$B:$K,9,0),"No")</f>
        <v>No</v>
      </c>
      <c r="K398" s="90" t="str">
        <f>IFERROR(VLOOKUP(Table16[[#This Row],[Encounter_id]],'wf folder'!$B:$K,10,0),"No")</f>
        <v>No</v>
      </c>
    </row>
    <row r="399" spans="1:11">
      <c r="A399" t="str">
        <f t="shared" si="6"/>
        <v>d</v>
      </c>
      <c r="B399" t="s">
        <v>508</v>
      </c>
      <c r="C399" s="90" t="str">
        <f>IFERROR(VLOOKUP(Table16[[#This Row],[Encounter_id]],'wf folder'!$B:$K,2,0),"No")</f>
        <v>No</v>
      </c>
      <c r="D399" s="90" t="str">
        <f>IFERROR(VLOOKUP(Table16[[#This Row],[Encounter_id]],'wf folder'!$B:$K,3,0),"No")</f>
        <v>No</v>
      </c>
      <c r="E399" s="90" t="str">
        <f>IFERROR(VLOOKUP(Table16[[#This Row],[Encounter_id]],'wf folder'!$B:$K,4,0),"No")</f>
        <v>No</v>
      </c>
      <c r="F399" s="90" t="str">
        <f>IFERROR(VLOOKUP(Table16[[#This Row],[Encounter_id]],'wf folder'!$B:$K,5,0),"No")</f>
        <v>No</v>
      </c>
      <c r="G399" s="90" t="str">
        <f>IFERROR(VLOOKUP(Table16[[#This Row],[Encounter_id]],'wf folder'!$B:$K,6,0),"No")</f>
        <v>No</v>
      </c>
      <c r="H399" s="90">
        <f>IFERROR(VLOOKUP(Table16[[#This Row],[Encounter_id]],'wf folder'!$B:$K,7,0),0)</f>
        <v>0</v>
      </c>
      <c r="I399" s="90" t="str">
        <f>IFERROR(VLOOKUP(Table16[[#This Row],[Encounter_id]],'wf folder'!$B:$K,8,0),"No")</f>
        <v>No</v>
      </c>
      <c r="J399" s="90" t="str">
        <f>IFERROR(VLOOKUP(Table16[[#This Row],[Encounter_id]],'wf folder'!$B:$K,9,0),"No")</f>
        <v>No</v>
      </c>
      <c r="K399" s="90" t="str">
        <f>IFERROR(VLOOKUP(Table16[[#This Row],[Encounter_id]],'wf folder'!$B:$K,10,0),"No")</f>
        <v>No</v>
      </c>
    </row>
    <row r="400" spans="1:11">
      <c r="A400" t="str">
        <f t="shared" si="6"/>
        <v>d</v>
      </c>
      <c r="B400" t="s">
        <v>816</v>
      </c>
      <c r="C400" s="90" t="str">
        <f>IFERROR(VLOOKUP(Table16[[#This Row],[Encounter_id]],'wf folder'!$B:$K,2,0),"No")</f>
        <v>No</v>
      </c>
      <c r="D400" s="90" t="str">
        <f>IFERROR(VLOOKUP(Table16[[#This Row],[Encounter_id]],'wf folder'!$B:$K,3,0),"No")</f>
        <v>No</v>
      </c>
      <c r="E400" s="90" t="str">
        <f>IFERROR(VLOOKUP(Table16[[#This Row],[Encounter_id]],'wf folder'!$B:$K,4,0),"No")</f>
        <v>No</v>
      </c>
      <c r="F400" s="90" t="str">
        <f>IFERROR(VLOOKUP(Table16[[#This Row],[Encounter_id]],'wf folder'!$B:$K,5,0),"No")</f>
        <v>No</v>
      </c>
      <c r="G400" s="90" t="str">
        <f>IFERROR(VLOOKUP(Table16[[#This Row],[Encounter_id]],'wf folder'!$B:$K,6,0),"No")</f>
        <v>No</v>
      </c>
      <c r="H400" s="90">
        <f>IFERROR(VLOOKUP(Table16[[#This Row],[Encounter_id]],'wf folder'!$B:$K,7,0),0)</f>
        <v>0</v>
      </c>
      <c r="I400" s="90" t="str">
        <f>IFERROR(VLOOKUP(Table16[[#This Row],[Encounter_id]],'wf folder'!$B:$K,8,0),"No")</f>
        <v>No</v>
      </c>
      <c r="J400" s="90" t="str">
        <f>IFERROR(VLOOKUP(Table16[[#This Row],[Encounter_id]],'wf folder'!$B:$K,9,0),"No")</f>
        <v>No</v>
      </c>
      <c r="K400" s="90" t="str">
        <f>IFERROR(VLOOKUP(Table16[[#This Row],[Encounter_id]],'wf folder'!$B:$K,10,0),"No")</f>
        <v>No</v>
      </c>
    </row>
    <row r="401" spans="1:11">
      <c r="A401" t="str">
        <f t="shared" si="6"/>
        <v>d</v>
      </c>
      <c r="B401" t="s">
        <v>817</v>
      </c>
      <c r="C401" s="90" t="str">
        <f>IFERROR(VLOOKUP(Table16[[#This Row],[Encounter_id]],'wf folder'!$B:$K,2,0),"No")</f>
        <v>No</v>
      </c>
      <c r="D401" s="90" t="str">
        <f>IFERROR(VLOOKUP(Table16[[#This Row],[Encounter_id]],'wf folder'!$B:$K,3,0),"No")</f>
        <v>No</v>
      </c>
      <c r="E401" s="90" t="str">
        <f>IFERROR(VLOOKUP(Table16[[#This Row],[Encounter_id]],'wf folder'!$B:$K,4,0),"No")</f>
        <v>No</v>
      </c>
      <c r="F401" s="90" t="str">
        <f>IFERROR(VLOOKUP(Table16[[#This Row],[Encounter_id]],'wf folder'!$B:$K,5,0),"No")</f>
        <v>No</v>
      </c>
      <c r="G401" s="90" t="str">
        <f>IFERROR(VLOOKUP(Table16[[#This Row],[Encounter_id]],'wf folder'!$B:$K,6,0),"No")</f>
        <v>No</v>
      </c>
      <c r="H401" s="90">
        <f>IFERROR(VLOOKUP(Table16[[#This Row],[Encounter_id]],'wf folder'!$B:$K,7,0),0)</f>
        <v>0</v>
      </c>
      <c r="I401" s="90" t="str">
        <f>IFERROR(VLOOKUP(Table16[[#This Row],[Encounter_id]],'wf folder'!$B:$K,8,0),"No")</f>
        <v>No</v>
      </c>
      <c r="J401" s="90" t="str">
        <f>IFERROR(VLOOKUP(Table16[[#This Row],[Encounter_id]],'wf folder'!$B:$K,9,0),"No")</f>
        <v>No</v>
      </c>
      <c r="K401" s="90" t="str">
        <f>IFERROR(VLOOKUP(Table16[[#This Row],[Encounter_id]],'wf folder'!$B:$K,10,0),"No")</f>
        <v>No</v>
      </c>
    </row>
    <row r="402" spans="1:11">
      <c r="A402" t="str">
        <f t="shared" si="6"/>
        <v>e</v>
      </c>
      <c r="B402" t="s">
        <v>818</v>
      </c>
      <c r="C402" s="90" t="str">
        <f>IFERROR(VLOOKUP(Table16[[#This Row],[Encounter_id]],'wf folder'!$B:$K,2,0),"No")</f>
        <v>No</v>
      </c>
      <c r="D402" s="90" t="str">
        <f>IFERROR(VLOOKUP(Table16[[#This Row],[Encounter_id]],'wf folder'!$B:$K,3,0),"No")</f>
        <v>No</v>
      </c>
      <c r="E402" s="90" t="str">
        <f>IFERROR(VLOOKUP(Table16[[#This Row],[Encounter_id]],'wf folder'!$B:$K,4,0),"No")</f>
        <v>No</v>
      </c>
      <c r="F402" s="90" t="str">
        <f>IFERROR(VLOOKUP(Table16[[#This Row],[Encounter_id]],'wf folder'!$B:$K,5,0),"No")</f>
        <v>No</v>
      </c>
      <c r="G402" s="90" t="str">
        <f>IFERROR(VLOOKUP(Table16[[#This Row],[Encounter_id]],'wf folder'!$B:$K,6,0),"No")</f>
        <v>No</v>
      </c>
      <c r="H402" s="90">
        <f>IFERROR(VLOOKUP(Table16[[#This Row],[Encounter_id]],'wf folder'!$B:$K,7,0),0)</f>
        <v>0</v>
      </c>
      <c r="I402" s="90" t="str">
        <f>IFERROR(VLOOKUP(Table16[[#This Row],[Encounter_id]],'wf folder'!$B:$K,8,0),"No")</f>
        <v>No</v>
      </c>
      <c r="J402" s="90" t="str">
        <f>IFERROR(VLOOKUP(Table16[[#This Row],[Encounter_id]],'wf folder'!$B:$K,9,0),"No")</f>
        <v>No</v>
      </c>
      <c r="K402" s="90" t="str">
        <f>IFERROR(VLOOKUP(Table16[[#This Row],[Encounter_id]],'wf folder'!$B:$K,10,0),"No")</f>
        <v>No</v>
      </c>
    </row>
    <row r="403" spans="1:11">
      <c r="A403" t="str">
        <f t="shared" si="6"/>
        <v>e</v>
      </c>
      <c r="B403" t="s">
        <v>819</v>
      </c>
      <c r="C403" s="90" t="str">
        <f>IFERROR(VLOOKUP(Table16[[#This Row],[Encounter_id]],'wf folder'!$B:$K,2,0),"No")</f>
        <v>Yes</v>
      </c>
      <c r="D403" s="90" t="str">
        <f>IFERROR(VLOOKUP(Table16[[#This Row],[Encounter_id]],'wf folder'!$B:$K,3,0),"No")</f>
        <v>No</v>
      </c>
      <c r="E403" s="90" t="str">
        <f>IFERROR(VLOOKUP(Table16[[#This Row],[Encounter_id]],'wf folder'!$B:$K,4,0),"No")</f>
        <v>No</v>
      </c>
      <c r="F403" s="90" t="str">
        <f>IFERROR(VLOOKUP(Table16[[#This Row],[Encounter_id]],'wf folder'!$B:$K,5,0),"No")</f>
        <v>No</v>
      </c>
      <c r="G403" s="90" t="str">
        <f>IFERROR(VLOOKUP(Table16[[#This Row],[Encounter_id]],'wf folder'!$B:$K,6,0),"No")</f>
        <v>No</v>
      </c>
      <c r="H403" s="90">
        <f>IFERROR(VLOOKUP(Table16[[#This Row],[Encounter_id]],'wf folder'!$B:$K,7,0),0)</f>
        <v>1</v>
      </c>
      <c r="I403" s="90" t="str">
        <f>IFERROR(VLOOKUP(Table16[[#This Row],[Encounter_id]],'wf folder'!$B:$K,8,0),"No")</f>
        <v>No</v>
      </c>
      <c r="J403" s="90" t="str">
        <f>IFERROR(VLOOKUP(Table16[[#This Row],[Encounter_id]],'wf folder'!$B:$K,9,0),"No")</f>
        <v>No</v>
      </c>
      <c r="K403" s="90" t="str">
        <f>IFERROR(VLOOKUP(Table16[[#This Row],[Encounter_id]],'wf folder'!$B:$K,10,0),"No")</f>
        <v>No</v>
      </c>
    </row>
    <row r="404" spans="1:11">
      <c r="A404" t="str">
        <f t="shared" si="6"/>
        <v>e</v>
      </c>
      <c r="B404" t="s">
        <v>820</v>
      </c>
      <c r="C404" s="90" t="str">
        <f>IFERROR(VLOOKUP(Table16[[#This Row],[Encounter_id]],'wf folder'!$B:$K,2,0),"No")</f>
        <v>No</v>
      </c>
      <c r="D404" s="90" t="str">
        <f>IFERROR(VLOOKUP(Table16[[#This Row],[Encounter_id]],'wf folder'!$B:$K,3,0),"No")</f>
        <v>No</v>
      </c>
      <c r="E404" s="90" t="str">
        <f>IFERROR(VLOOKUP(Table16[[#This Row],[Encounter_id]],'wf folder'!$B:$K,4,0),"No")</f>
        <v>No</v>
      </c>
      <c r="F404" s="90" t="str">
        <f>IFERROR(VLOOKUP(Table16[[#This Row],[Encounter_id]],'wf folder'!$B:$K,5,0),"No")</f>
        <v>No</v>
      </c>
      <c r="G404" s="90" t="str">
        <f>IFERROR(VLOOKUP(Table16[[#This Row],[Encounter_id]],'wf folder'!$B:$K,6,0),"No")</f>
        <v>No</v>
      </c>
      <c r="H404" s="90">
        <f>IFERROR(VLOOKUP(Table16[[#This Row],[Encounter_id]],'wf folder'!$B:$K,7,0),0)</f>
        <v>0</v>
      </c>
      <c r="I404" s="90" t="str">
        <f>IFERROR(VLOOKUP(Table16[[#This Row],[Encounter_id]],'wf folder'!$B:$K,8,0),"No")</f>
        <v>No</v>
      </c>
      <c r="J404" s="90" t="str">
        <f>IFERROR(VLOOKUP(Table16[[#This Row],[Encounter_id]],'wf folder'!$B:$K,9,0),"No")</f>
        <v>No</v>
      </c>
      <c r="K404" s="90" t="str">
        <f>IFERROR(VLOOKUP(Table16[[#This Row],[Encounter_id]],'wf folder'!$B:$K,10,0),"No")</f>
        <v>No</v>
      </c>
    </row>
    <row r="405" spans="1:11">
      <c r="A405" t="str">
        <f t="shared" si="6"/>
        <v>e</v>
      </c>
      <c r="B405" t="s">
        <v>821</v>
      </c>
      <c r="C405" s="90" t="str">
        <f>IFERROR(VLOOKUP(Table16[[#This Row],[Encounter_id]],'wf folder'!$B:$K,2,0),"No")</f>
        <v>No</v>
      </c>
      <c r="D405" s="90" t="str">
        <f>IFERROR(VLOOKUP(Table16[[#This Row],[Encounter_id]],'wf folder'!$B:$K,3,0),"No")</f>
        <v>No</v>
      </c>
      <c r="E405" s="90" t="str">
        <f>IFERROR(VLOOKUP(Table16[[#This Row],[Encounter_id]],'wf folder'!$B:$K,4,0),"No")</f>
        <v>No</v>
      </c>
      <c r="F405" s="90" t="str">
        <f>IFERROR(VLOOKUP(Table16[[#This Row],[Encounter_id]],'wf folder'!$B:$K,5,0),"No")</f>
        <v>No</v>
      </c>
      <c r="G405" s="90" t="str">
        <f>IFERROR(VLOOKUP(Table16[[#This Row],[Encounter_id]],'wf folder'!$B:$K,6,0),"No")</f>
        <v>No</v>
      </c>
      <c r="H405" s="90">
        <f>IFERROR(VLOOKUP(Table16[[#This Row],[Encounter_id]],'wf folder'!$B:$K,7,0),0)</f>
        <v>0</v>
      </c>
      <c r="I405" s="90" t="str">
        <f>IFERROR(VLOOKUP(Table16[[#This Row],[Encounter_id]],'wf folder'!$B:$K,8,0),"No")</f>
        <v>No</v>
      </c>
      <c r="J405" s="90" t="str">
        <f>IFERROR(VLOOKUP(Table16[[#This Row],[Encounter_id]],'wf folder'!$B:$K,9,0),"No")</f>
        <v>No</v>
      </c>
      <c r="K405" s="90" t="str">
        <f>IFERROR(VLOOKUP(Table16[[#This Row],[Encounter_id]],'wf folder'!$B:$K,10,0),"No")</f>
        <v>No</v>
      </c>
    </row>
    <row r="406" spans="1:11">
      <c r="A406" t="str">
        <f t="shared" si="6"/>
        <v>e</v>
      </c>
      <c r="B406" t="s">
        <v>822</v>
      </c>
      <c r="C406" s="90" t="str">
        <f>IFERROR(VLOOKUP(Table16[[#This Row],[Encounter_id]],'wf folder'!$B:$K,2,0),"No")</f>
        <v>No</v>
      </c>
      <c r="D406" s="90" t="str">
        <f>IFERROR(VLOOKUP(Table16[[#This Row],[Encounter_id]],'wf folder'!$B:$K,3,0),"No")</f>
        <v>No</v>
      </c>
      <c r="E406" s="90" t="str">
        <f>IFERROR(VLOOKUP(Table16[[#This Row],[Encounter_id]],'wf folder'!$B:$K,4,0),"No")</f>
        <v>No</v>
      </c>
      <c r="F406" s="90" t="str">
        <f>IFERROR(VLOOKUP(Table16[[#This Row],[Encounter_id]],'wf folder'!$B:$K,5,0),"No")</f>
        <v>No</v>
      </c>
      <c r="G406" s="90" t="str">
        <f>IFERROR(VLOOKUP(Table16[[#This Row],[Encounter_id]],'wf folder'!$B:$K,6,0),"No")</f>
        <v>No</v>
      </c>
      <c r="H406" s="90">
        <f>IFERROR(VLOOKUP(Table16[[#This Row],[Encounter_id]],'wf folder'!$B:$K,7,0),0)</f>
        <v>0</v>
      </c>
      <c r="I406" s="90" t="str">
        <f>IFERROR(VLOOKUP(Table16[[#This Row],[Encounter_id]],'wf folder'!$B:$K,8,0),"No")</f>
        <v>No</v>
      </c>
      <c r="J406" s="90" t="str">
        <f>IFERROR(VLOOKUP(Table16[[#This Row],[Encounter_id]],'wf folder'!$B:$K,9,0),"No")</f>
        <v>No</v>
      </c>
      <c r="K406" s="90" t="str">
        <f>IFERROR(VLOOKUP(Table16[[#This Row],[Encounter_id]],'wf folder'!$B:$K,10,0),"No")</f>
        <v>No</v>
      </c>
    </row>
    <row r="407" spans="1:11">
      <c r="A407" t="str">
        <f t="shared" si="6"/>
        <v>e</v>
      </c>
      <c r="B407" t="s">
        <v>823</v>
      </c>
      <c r="C407" s="90" t="str">
        <f>IFERROR(VLOOKUP(Table16[[#This Row],[Encounter_id]],'wf folder'!$B:$K,2,0),"No")</f>
        <v>Yes</v>
      </c>
      <c r="D407" s="90" t="str">
        <f>IFERROR(VLOOKUP(Table16[[#This Row],[Encounter_id]],'wf folder'!$B:$K,3,0),"No")</f>
        <v>No</v>
      </c>
      <c r="E407" s="90" t="str">
        <f>IFERROR(VLOOKUP(Table16[[#This Row],[Encounter_id]],'wf folder'!$B:$K,4,0),"No")</f>
        <v>No</v>
      </c>
      <c r="F407" s="90" t="str">
        <f>IFERROR(VLOOKUP(Table16[[#This Row],[Encounter_id]],'wf folder'!$B:$K,5,0),"No")</f>
        <v>No</v>
      </c>
      <c r="G407" s="90" t="str">
        <f>IFERROR(VLOOKUP(Table16[[#This Row],[Encounter_id]],'wf folder'!$B:$K,6,0),"No")</f>
        <v>No</v>
      </c>
      <c r="H407" s="90">
        <f>IFERROR(VLOOKUP(Table16[[#This Row],[Encounter_id]],'wf folder'!$B:$K,7,0),0)</f>
        <v>1</v>
      </c>
      <c r="I407" s="90" t="str">
        <f>IFERROR(VLOOKUP(Table16[[#This Row],[Encounter_id]],'wf folder'!$B:$K,8,0),"No")</f>
        <v>No</v>
      </c>
      <c r="J407" s="90" t="str">
        <f>IFERROR(VLOOKUP(Table16[[#This Row],[Encounter_id]],'wf folder'!$B:$K,9,0),"No")</f>
        <v>No</v>
      </c>
      <c r="K407" s="90" t="str">
        <f>IFERROR(VLOOKUP(Table16[[#This Row],[Encounter_id]],'wf folder'!$B:$K,10,0),"No")</f>
        <v>No</v>
      </c>
    </row>
    <row r="408" spans="1:11">
      <c r="A408" t="str">
        <f t="shared" si="6"/>
        <v>e</v>
      </c>
      <c r="B408" t="s">
        <v>824</v>
      </c>
      <c r="C408" s="90" t="str">
        <f>IFERROR(VLOOKUP(Table16[[#This Row],[Encounter_id]],'wf folder'!$B:$K,2,0),"No")</f>
        <v>Yes</v>
      </c>
      <c r="D408" s="90" t="str">
        <f>IFERROR(VLOOKUP(Table16[[#This Row],[Encounter_id]],'wf folder'!$B:$K,3,0),"No")</f>
        <v>Yes</v>
      </c>
      <c r="E408" s="90" t="str">
        <f>IFERROR(VLOOKUP(Table16[[#This Row],[Encounter_id]],'wf folder'!$B:$K,4,0),"No")</f>
        <v>No</v>
      </c>
      <c r="F408" s="90" t="str">
        <f>IFERROR(VLOOKUP(Table16[[#This Row],[Encounter_id]],'wf folder'!$B:$K,5,0),"No")</f>
        <v>No</v>
      </c>
      <c r="G408" s="90" t="str">
        <f>IFERROR(VLOOKUP(Table16[[#This Row],[Encounter_id]],'wf folder'!$B:$K,6,0),"No")</f>
        <v>Yes</v>
      </c>
      <c r="H408" s="90">
        <f>IFERROR(VLOOKUP(Table16[[#This Row],[Encounter_id]],'wf folder'!$B:$K,7,0),0)</f>
        <v>3</v>
      </c>
      <c r="I408" s="90" t="str">
        <f>IFERROR(VLOOKUP(Table16[[#This Row],[Encounter_id]],'wf folder'!$B:$K,8,0),"No")</f>
        <v>Yes</v>
      </c>
      <c r="J408" s="90" t="str">
        <f>IFERROR(VLOOKUP(Table16[[#This Row],[Encounter_id]],'wf folder'!$B:$K,9,0),"No")</f>
        <v>No</v>
      </c>
      <c r="K408" s="90" t="str">
        <f>IFERROR(VLOOKUP(Table16[[#This Row],[Encounter_id]],'wf folder'!$B:$K,10,0),"No")</f>
        <v>Yes</v>
      </c>
    </row>
    <row r="409" spans="1:11">
      <c r="A409" t="str">
        <f t="shared" si="6"/>
        <v>e</v>
      </c>
      <c r="B409" t="s">
        <v>825</v>
      </c>
      <c r="C409" s="90" t="str">
        <f>IFERROR(VLOOKUP(Table16[[#This Row],[Encounter_id]],'wf folder'!$B:$K,2,0),"No")</f>
        <v>Yes</v>
      </c>
      <c r="D409" s="90" t="str">
        <f>IFERROR(VLOOKUP(Table16[[#This Row],[Encounter_id]],'wf folder'!$B:$K,3,0),"No")</f>
        <v>No</v>
      </c>
      <c r="E409" s="90" t="str">
        <f>IFERROR(VLOOKUP(Table16[[#This Row],[Encounter_id]],'wf folder'!$B:$K,4,0),"No")</f>
        <v>No</v>
      </c>
      <c r="F409" s="90" t="str">
        <f>IFERROR(VLOOKUP(Table16[[#This Row],[Encounter_id]],'wf folder'!$B:$K,5,0),"No")</f>
        <v>No</v>
      </c>
      <c r="G409" s="90" t="str">
        <f>IFERROR(VLOOKUP(Table16[[#This Row],[Encounter_id]],'wf folder'!$B:$K,6,0),"No")</f>
        <v>No</v>
      </c>
      <c r="H409" s="90">
        <f>IFERROR(VLOOKUP(Table16[[#This Row],[Encounter_id]],'wf folder'!$B:$K,7,0),0)</f>
        <v>1</v>
      </c>
      <c r="I409" s="90" t="str">
        <f>IFERROR(VLOOKUP(Table16[[#This Row],[Encounter_id]],'wf folder'!$B:$K,8,0),"No")</f>
        <v>No</v>
      </c>
      <c r="J409" s="90" t="str">
        <f>IFERROR(VLOOKUP(Table16[[#This Row],[Encounter_id]],'wf folder'!$B:$K,9,0),"No")</f>
        <v>No</v>
      </c>
      <c r="K409" s="90" t="str">
        <f>IFERROR(VLOOKUP(Table16[[#This Row],[Encounter_id]],'wf folder'!$B:$K,10,0),"No")</f>
        <v>No</v>
      </c>
    </row>
    <row r="410" spans="1:11">
      <c r="A410" t="str">
        <f t="shared" si="6"/>
        <v>e</v>
      </c>
      <c r="B410" t="s">
        <v>826</v>
      </c>
      <c r="C410" s="90" t="str">
        <f>IFERROR(VLOOKUP(Table16[[#This Row],[Encounter_id]],'wf folder'!$B:$K,2,0),"No")</f>
        <v>No</v>
      </c>
      <c r="D410" s="90" t="str">
        <f>IFERROR(VLOOKUP(Table16[[#This Row],[Encounter_id]],'wf folder'!$B:$K,3,0),"No")</f>
        <v>No</v>
      </c>
      <c r="E410" s="90" t="str">
        <f>IFERROR(VLOOKUP(Table16[[#This Row],[Encounter_id]],'wf folder'!$B:$K,4,0),"No")</f>
        <v>No</v>
      </c>
      <c r="F410" s="90" t="str">
        <f>IFERROR(VLOOKUP(Table16[[#This Row],[Encounter_id]],'wf folder'!$B:$K,5,0),"No")</f>
        <v>No</v>
      </c>
      <c r="G410" s="90" t="str">
        <f>IFERROR(VLOOKUP(Table16[[#This Row],[Encounter_id]],'wf folder'!$B:$K,6,0),"No")</f>
        <v>No</v>
      </c>
      <c r="H410" s="90">
        <f>IFERROR(VLOOKUP(Table16[[#This Row],[Encounter_id]],'wf folder'!$B:$K,7,0),0)</f>
        <v>0</v>
      </c>
      <c r="I410" s="90" t="str">
        <f>IFERROR(VLOOKUP(Table16[[#This Row],[Encounter_id]],'wf folder'!$B:$K,8,0),"No")</f>
        <v>No</v>
      </c>
      <c r="J410" s="90" t="str">
        <f>IFERROR(VLOOKUP(Table16[[#This Row],[Encounter_id]],'wf folder'!$B:$K,9,0),"No")</f>
        <v>No</v>
      </c>
      <c r="K410" s="90" t="str">
        <f>IFERROR(VLOOKUP(Table16[[#This Row],[Encounter_id]],'wf folder'!$B:$K,10,0),"No")</f>
        <v>No</v>
      </c>
    </row>
    <row r="411" spans="1:11">
      <c r="A411" t="str">
        <f t="shared" si="6"/>
        <v>e</v>
      </c>
      <c r="B411" t="s">
        <v>827</v>
      </c>
      <c r="C411" s="90" t="str">
        <f>IFERROR(VLOOKUP(Table16[[#This Row],[Encounter_id]],'wf folder'!$B:$K,2,0),"No")</f>
        <v>No</v>
      </c>
      <c r="D411" s="90" t="str">
        <f>IFERROR(VLOOKUP(Table16[[#This Row],[Encounter_id]],'wf folder'!$B:$K,3,0),"No")</f>
        <v>No</v>
      </c>
      <c r="E411" s="90" t="str">
        <f>IFERROR(VLOOKUP(Table16[[#This Row],[Encounter_id]],'wf folder'!$B:$K,4,0),"No")</f>
        <v>No</v>
      </c>
      <c r="F411" s="90" t="str">
        <f>IFERROR(VLOOKUP(Table16[[#This Row],[Encounter_id]],'wf folder'!$B:$K,5,0),"No")</f>
        <v>No</v>
      </c>
      <c r="G411" s="90" t="str">
        <f>IFERROR(VLOOKUP(Table16[[#This Row],[Encounter_id]],'wf folder'!$B:$K,6,0),"No")</f>
        <v>Yes</v>
      </c>
      <c r="H411" s="90">
        <f>IFERROR(VLOOKUP(Table16[[#This Row],[Encounter_id]],'wf folder'!$B:$K,7,0),0)</f>
        <v>1</v>
      </c>
      <c r="I411" s="90" t="str">
        <f>IFERROR(VLOOKUP(Table16[[#This Row],[Encounter_id]],'wf folder'!$B:$K,8,0),"No")</f>
        <v>No</v>
      </c>
      <c r="J411" s="90" t="str">
        <f>IFERROR(VLOOKUP(Table16[[#This Row],[Encounter_id]],'wf folder'!$B:$K,9,0),"No")</f>
        <v>No</v>
      </c>
      <c r="K411" s="90" t="str">
        <f>IFERROR(VLOOKUP(Table16[[#This Row],[Encounter_id]],'wf folder'!$B:$K,10,0),"No")</f>
        <v>Yes</v>
      </c>
    </row>
    <row r="412" spans="1:11">
      <c r="A412" t="str">
        <f t="shared" si="6"/>
        <v>e</v>
      </c>
      <c r="B412" t="s">
        <v>828</v>
      </c>
      <c r="C412" s="90" t="str">
        <f>IFERROR(VLOOKUP(Table16[[#This Row],[Encounter_id]],'wf folder'!$B:$K,2,0),"No")</f>
        <v>No</v>
      </c>
      <c r="D412" s="90" t="str">
        <f>IFERROR(VLOOKUP(Table16[[#This Row],[Encounter_id]],'wf folder'!$B:$K,3,0),"No")</f>
        <v>Yes</v>
      </c>
      <c r="E412" s="90" t="str">
        <f>IFERROR(VLOOKUP(Table16[[#This Row],[Encounter_id]],'wf folder'!$B:$K,4,0),"No")</f>
        <v>No</v>
      </c>
      <c r="F412" s="90" t="str">
        <f>IFERROR(VLOOKUP(Table16[[#This Row],[Encounter_id]],'wf folder'!$B:$K,5,0),"No")</f>
        <v>No</v>
      </c>
      <c r="G412" s="90" t="str">
        <f>IFERROR(VLOOKUP(Table16[[#This Row],[Encounter_id]],'wf folder'!$B:$K,6,0),"No")</f>
        <v>No</v>
      </c>
      <c r="H412" s="90">
        <f>IFERROR(VLOOKUP(Table16[[#This Row],[Encounter_id]],'wf folder'!$B:$K,7,0),0)</f>
        <v>1</v>
      </c>
      <c r="I412" s="90" t="str">
        <f>IFERROR(VLOOKUP(Table16[[#This Row],[Encounter_id]],'wf folder'!$B:$K,8,0),"No")</f>
        <v>No</v>
      </c>
      <c r="J412" s="90" t="str">
        <f>IFERROR(VLOOKUP(Table16[[#This Row],[Encounter_id]],'wf folder'!$B:$K,9,0),"No")</f>
        <v>No</v>
      </c>
      <c r="K412" s="90" t="str">
        <f>IFERROR(VLOOKUP(Table16[[#This Row],[Encounter_id]],'wf folder'!$B:$K,10,0),"No")</f>
        <v>No</v>
      </c>
    </row>
    <row r="413" spans="1:11">
      <c r="A413" t="str">
        <f t="shared" si="6"/>
        <v>e</v>
      </c>
      <c r="B413" t="s">
        <v>829</v>
      </c>
      <c r="C413" s="90" t="str">
        <f>IFERROR(VLOOKUP(Table16[[#This Row],[Encounter_id]],'wf folder'!$B:$K,2,0),"No")</f>
        <v>No</v>
      </c>
      <c r="D413" s="90" t="str">
        <f>IFERROR(VLOOKUP(Table16[[#This Row],[Encounter_id]],'wf folder'!$B:$K,3,0),"No")</f>
        <v>No</v>
      </c>
      <c r="E413" s="90" t="str">
        <f>IFERROR(VLOOKUP(Table16[[#This Row],[Encounter_id]],'wf folder'!$B:$K,4,0),"No")</f>
        <v>No</v>
      </c>
      <c r="F413" s="90" t="str">
        <f>IFERROR(VLOOKUP(Table16[[#This Row],[Encounter_id]],'wf folder'!$B:$K,5,0),"No")</f>
        <v>No</v>
      </c>
      <c r="G413" s="90" t="str">
        <f>IFERROR(VLOOKUP(Table16[[#This Row],[Encounter_id]],'wf folder'!$B:$K,6,0),"No")</f>
        <v>No</v>
      </c>
      <c r="H413" s="90">
        <f>IFERROR(VLOOKUP(Table16[[#This Row],[Encounter_id]],'wf folder'!$B:$K,7,0),0)</f>
        <v>0</v>
      </c>
      <c r="I413" s="90" t="str">
        <f>IFERROR(VLOOKUP(Table16[[#This Row],[Encounter_id]],'wf folder'!$B:$K,8,0),"No")</f>
        <v>No</v>
      </c>
      <c r="J413" s="90" t="str">
        <f>IFERROR(VLOOKUP(Table16[[#This Row],[Encounter_id]],'wf folder'!$B:$K,9,0),"No")</f>
        <v>No</v>
      </c>
      <c r="K413" s="90" t="str">
        <f>IFERROR(VLOOKUP(Table16[[#This Row],[Encounter_id]],'wf folder'!$B:$K,10,0),"No")</f>
        <v>No</v>
      </c>
    </row>
    <row r="414" spans="1:11">
      <c r="A414" t="str">
        <f t="shared" si="6"/>
        <v>e</v>
      </c>
      <c r="B414" t="s">
        <v>830</v>
      </c>
      <c r="C414" s="90" t="str">
        <f>IFERROR(VLOOKUP(Table16[[#This Row],[Encounter_id]],'wf folder'!$B:$K,2,0),"No")</f>
        <v>No</v>
      </c>
      <c r="D414" s="90" t="str">
        <f>IFERROR(VLOOKUP(Table16[[#This Row],[Encounter_id]],'wf folder'!$B:$K,3,0),"No")</f>
        <v>No</v>
      </c>
      <c r="E414" s="90" t="str">
        <f>IFERROR(VLOOKUP(Table16[[#This Row],[Encounter_id]],'wf folder'!$B:$K,4,0),"No")</f>
        <v>No</v>
      </c>
      <c r="F414" s="90" t="str">
        <f>IFERROR(VLOOKUP(Table16[[#This Row],[Encounter_id]],'wf folder'!$B:$K,5,0),"No")</f>
        <v>No</v>
      </c>
      <c r="G414" s="90" t="str">
        <f>IFERROR(VLOOKUP(Table16[[#This Row],[Encounter_id]],'wf folder'!$B:$K,6,0),"No")</f>
        <v>No</v>
      </c>
      <c r="H414" s="90">
        <f>IFERROR(VLOOKUP(Table16[[#This Row],[Encounter_id]],'wf folder'!$B:$K,7,0),0)</f>
        <v>0</v>
      </c>
      <c r="I414" s="90" t="str">
        <f>IFERROR(VLOOKUP(Table16[[#This Row],[Encounter_id]],'wf folder'!$B:$K,8,0),"No")</f>
        <v>No</v>
      </c>
      <c r="J414" s="90" t="str">
        <f>IFERROR(VLOOKUP(Table16[[#This Row],[Encounter_id]],'wf folder'!$B:$K,9,0),"No")</f>
        <v>No</v>
      </c>
      <c r="K414" s="90" t="str">
        <f>IFERROR(VLOOKUP(Table16[[#This Row],[Encounter_id]],'wf folder'!$B:$K,10,0),"No")</f>
        <v>No</v>
      </c>
    </row>
    <row r="415" spans="1:11">
      <c r="A415" t="str">
        <f t="shared" si="6"/>
        <v>e</v>
      </c>
      <c r="B415" t="s">
        <v>831</v>
      </c>
      <c r="C415" s="90" t="str">
        <f>IFERROR(VLOOKUP(Table16[[#This Row],[Encounter_id]],'wf folder'!$B:$K,2,0),"No")</f>
        <v>No</v>
      </c>
      <c r="D415" s="90" t="str">
        <f>IFERROR(VLOOKUP(Table16[[#This Row],[Encounter_id]],'wf folder'!$B:$K,3,0),"No")</f>
        <v>No</v>
      </c>
      <c r="E415" s="90" t="str">
        <f>IFERROR(VLOOKUP(Table16[[#This Row],[Encounter_id]],'wf folder'!$B:$K,4,0),"No")</f>
        <v>No</v>
      </c>
      <c r="F415" s="90" t="str">
        <f>IFERROR(VLOOKUP(Table16[[#This Row],[Encounter_id]],'wf folder'!$B:$K,5,0),"No")</f>
        <v>No</v>
      </c>
      <c r="G415" s="90" t="str">
        <f>IFERROR(VLOOKUP(Table16[[#This Row],[Encounter_id]],'wf folder'!$B:$K,6,0),"No")</f>
        <v>No</v>
      </c>
      <c r="H415" s="90">
        <f>IFERROR(VLOOKUP(Table16[[#This Row],[Encounter_id]],'wf folder'!$B:$K,7,0),0)</f>
        <v>0</v>
      </c>
      <c r="I415" s="90" t="str">
        <f>IFERROR(VLOOKUP(Table16[[#This Row],[Encounter_id]],'wf folder'!$B:$K,8,0),"No")</f>
        <v>No</v>
      </c>
      <c r="J415" s="90" t="str">
        <f>IFERROR(VLOOKUP(Table16[[#This Row],[Encounter_id]],'wf folder'!$B:$K,9,0),"No")</f>
        <v>No</v>
      </c>
      <c r="K415" s="90" t="str">
        <f>IFERROR(VLOOKUP(Table16[[#This Row],[Encounter_id]],'wf folder'!$B:$K,10,0),"No")</f>
        <v>No</v>
      </c>
    </row>
    <row r="416" spans="1:11">
      <c r="A416" t="str">
        <f t="shared" si="6"/>
        <v>e</v>
      </c>
      <c r="B416" t="s">
        <v>832</v>
      </c>
      <c r="C416" s="90" t="str">
        <f>IFERROR(VLOOKUP(Table16[[#This Row],[Encounter_id]],'wf folder'!$B:$K,2,0),"No")</f>
        <v>No</v>
      </c>
      <c r="D416" s="90" t="str">
        <f>IFERROR(VLOOKUP(Table16[[#This Row],[Encounter_id]],'wf folder'!$B:$K,3,0),"No")</f>
        <v>No</v>
      </c>
      <c r="E416" s="90" t="str">
        <f>IFERROR(VLOOKUP(Table16[[#This Row],[Encounter_id]],'wf folder'!$B:$K,4,0),"No")</f>
        <v>No</v>
      </c>
      <c r="F416" s="90" t="str">
        <f>IFERROR(VLOOKUP(Table16[[#This Row],[Encounter_id]],'wf folder'!$B:$K,5,0),"No")</f>
        <v>No</v>
      </c>
      <c r="G416" s="90" t="str">
        <f>IFERROR(VLOOKUP(Table16[[#This Row],[Encounter_id]],'wf folder'!$B:$K,6,0),"No")</f>
        <v>No</v>
      </c>
      <c r="H416" s="90">
        <f>IFERROR(VLOOKUP(Table16[[#This Row],[Encounter_id]],'wf folder'!$B:$K,7,0),0)</f>
        <v>0</v>
      </c>
      <c r="I416" s="90" t="str">
        <f>IFERROR(VLOOKUP(Table16[[#This Row],[Encounter_id]],'wf folder'!$B:$K,8,0),"No")</f>
        <v>No</v>
      </c>
      <c r="J416" s="90" t="str">
        <f>IFERROR(VLOOKUP(Table16[[#This Row],[Encounter_id]],'wf folder'!$B:$K,9,0),"No")</f>
        <v>No</v>
      </c>
      <c r="K416" s="90" t="str">
        <f>IFERROR(VLOOKUP(Table16[[#This Row],[Encounter_id]],'wf folder'!$B:$K,10,0),"No")</f>
        <v>No</v>
      </c>
    </row>
    <row r="417" spans="1:11">
      <c r="A417" t="str">
        <f t="shared" si="6"/>
        <v>e</v>
      </c>
      <c r="B417" t="s">
        <v>833</v>
      </c>
      <c r="C417" s="90" t="str">
        <f>IFERROR(VLOOKUP(Table16[[#This Row],[Encounter_id]],'wf folder'!$B:$K,2,0),"No")</f>
        <v>Yes</v>
      </c>
      <c r="D417" s="90" t="str">
        <f>IFERROR(VLOOKUP(Table16[[#This Row],[Encounter_id]],'wf folder'!$B:$K,3,0),"No")</f>
        <v>No</v>
      </c>
      <c r="E417" s="90" t="str">
        <f>IFERROR(VLOOKUP(Table16[[#This Row],[Encounter_id]],'wf folder'!$B:$K,4,0),"No")</f>
        <v>No</v>
      </c>
      <c r="F417" s="90" t="str">
        <f>IFERROR(VLOOKUP(Table16[[#This Row],[Encounter_id]],'wf folder'!$B:$K,5,0),"No")</f>
        <v>No</v>
      </c>
      <c r="G417" s="90" t="str">
        <f>IFERROR(VLOOKUP(Table16[[#This Row],[Encounter_id]],'wf folder'!$B:$K,6,0),"No")</f>
        <v>No</v>
      </c>
      <c r="H417" s="90">
        <f>IFERROR(VLOOKUP(Table16[[#This Row],[Encounter_id]],'wf folder'!$B:$K,7,0),0)</f>
        <v>1</v>
      </c>
      <c r="I417" s="90" t="str">
        <f>IFERROR(VLOOKUP(Table16[[#This Row],[Encounter_id]],'wf folder'!$B:$K,8,0),"No")</f>
        <v>No</v>
      </c>
      <c r="J417" s="90" t="str">
        <f>IFERROR(VLOOKUP(Table16[[#This Row],[Encounter_id]],'wf folder'!$B:$K,9,0),"No")</f>
        <v>No</v>
      </c>
      <c r="K417" s="90" t="str">
        <f>IFERROR(VLOOKUP(Table16[[#This Row],[Encounter_id]],'wf folder'!$B:$K,10,0),"No")</f>
        <v>No</v>
      </c>
    </row>
    <row r="418" spans="1:11">
      <c r="A418" t="str">
        <f t="shared" si="6"/>
        <v>e</v>
      </c>
      <c r="B418" t="s">
        <v>834</v>
      </c>
      <c r="C418" s="90" t="str">
        <f>IFERROR(VLOOKUP(Table16[[#This Row],[Encounter_id]],'wf folder'!$B:$K,2,0),"No")</f>
        <v>No</v>
      </c>
      <c r="D418" s="90" t="str">
        <f>IFERROR(VLOOKUP(Table16[[#This Row],[Encounter_id]],'wf folder'!$B:$K,3,0),"No")</f>
        <v>No</v>
      </c>
      <c r="E418" s="90" t="str">
        <f>IFERROR(VLOOKUP(Table16[[#This Row],[Encounter_id]],'wf folder'!$B:$K,4,0),"No")</f>
        <v>No</v>
      </c>
      <c r="F418" s="90" t="str">
        <f>IFERROR(VLOOKUP(Table16[[#This Row],[Encounter_id]],'wf folder'!$B:$K,5,0),"No")</f>
        <v>No</v>
      </c>
      <c r="G418" s="90" t="str">
        <f>IFERROR(VLOOKUP(Table16[[#This Row],[Encounter_id]],'wf folder'!$B:$K,6,0),"No")</f>
        <v>No</v>
      </c>
      <c r="H418" s="90">
        <f>IFERROR(VLOOKUP(Table16[[#This Row],[Encounter_id]],'wf folder'!$B:$K,7,0),0)</f>
        <v>0</v>
      </c>
      <c r="I418" s="90" t="str">
        <f>IFERROR(VLOOKUP(Table16[[#This Row],[Encounter_id]],'wf folder'!$B:$K,8,0),"No")</f>
        <v>No</v>
      </c>
      <c r="J418" s="90" t="str">
        <f>IFERROR(VLOOKUP(Table16[[#This Row],[Encounter_id]],'wf folder'!$B:$K,9,0),"No")</f>
        <v>No</v>
      </c>
      <c r="K418" s="90" t="str">
        <f>IFERROR(VLOOKUP(Table16[[#This Row],[Encounter_id]],'wf folder'!$B:$K,10,0),"No")</f>
        <v>No</v>
      </c>
    </row>
    <row r="419" spans="1:11">
      <c r="A419" t="str">
        <f t="shared" si="6"/>
        <v>e</v>
      </c>
      <c r="B419" t="s">
        <v>835</v>
      </c>
      <c r="C419" s="90" t="str">
        <f>IFERROR(VLOOKUP(Table16[[#This Row],[Encounter_id]],'wf folder'!$B:$K,2,0),"No")</f>
        <v>No</v>
      </c>
      <c r="D419" s="90" t="str">
        <f>IFERROR(VLOOKUP(Table16[[#This Row],[Encounter_id]],'wf folder'!$B:$K,3,0),"No")</f>
        <v>Yes</v>
      </c>
      <c r="E419" s="90" t="str">
        <f>IFERROR(VLOOKUP(Table16[[#This Row],[Encounter_id]],'wf folder'!$B:$K,4,0),"No")</f>
        <v>No</v>
      </c>
      <c r="F419" s="90" t="str">
        <f>IFERROR(VLOOKUP(Table16[[#This Row],[Encounter_id]],'wf folder'!$B:$K,5,0),"No")</f>
        <v>No</v>
      </c>
      <c r="G419" s="90" t="str">
        <f>IFERROR(VLOOKUP(Table16[[#This Row],[Encounter_id]],'wf folder'!$B:$K,6,0),"No")</f>
        <v>No</v>
      </c>
      <c r="H419" s="90">
        <f>IFERROR(VLOOKUP(Table16[[#This Row],[Encounter_id]],'wf folder'!$B:$K,7,0),0)</f>
        <v>1</v>
      </c>
      <c r="I419" s="90" t="str">
        <f>IFERROR(VLOOKUP(Table16[[#This Row],[Encounter_id]],'wf folder'!$B:$K,8,0),"No")</f>
        <v>No</v>
      </c>
      <c r="J419" s="90" t="str">
        <f>IFERROR(VLOOKUP(Table16[[#This Row],[Encounter_id]],'wf folder'!$B:$K,9,0),"No")</f>
        <v>No</v>
      </c>
      <c r="K419" s="90" t="str">
        <f>IFERROR(VLOOKUP(Table16[[#This Row],[Encounter_id]],'wf folder'!$B:$K,10,0),"No")</f>
        <v>No</v>
      </c>
    </row>
    <row r="420" spans="1:11">
      <c r="A420" t="str">
        <f t="shared" si="6"/>
        <v>e</v>
      </c>
      <c r="B420" t="s">
        <v>836</v>
      </c>
      <c r="C420" s="90" t="str">
        <f>IFERROR(VLOOKUP(Table16[[#This Row],[Encounter_id]],'wf folder'!$B:$K,2,0),"No")</f>
        <v>No</v>
      </c>
      <c r="D420" s="90" t="str">
        <f>IFERROR(VLOOKUP(Table16[[#This Row],[Encounter_id]],'wf folder'!$B:$K,3,0),"No")</f>
        <v>Yes</v>
      </c>
      <c r="E420" s="90" t="str">
        <f>IFERROR(VLOOKUP(Table16[[#This Row],[Encounter_id]],'wf folder'!$B:$K,4,0),"No")</f>
        <v>No</v>
      </c>
      <c r="F420" s="90" t="str">
        <f>IFERROR(VLOOKUP(Table16[[#This Row],[Encounter_id]],'wf folder'!$B:$K,5,0),"No")</f>
        <v>No</v>
      </c>
      <c r="G420" s="90" t="str">
        <f>IFERROR(VLOOKUP(Table16[[#This Row],[Encounter_id]],'wf folder'!$B:$K,6,0),"No")</f>
        <v>Yes</v>
      </c>
      <c r="H420" s="90">
        <f>IFERROR(VLOOKUP(Table16[[#This Row],[Encounter_id]],'wf folder'!$B:$K,7,0),0)</f>
        <v>2</v>
      </c>
      <c r="I420" s="90" t="str">
        <f>IFERROR(VLOOKUP(Table16[[#This Row],[Encounter_id]],'wf folder'!$B:$K,8,0),"No")</f>
        <v>No</v>
      </c>
      <c r="J420" s="90" t="str">
        <f>IFERROR(VLOOKUP(Table16[[#This Row],[Encounter_id]],'wf folder'!$B:$K,9,0),"No")</f>
        <v>No</v>
      </c>
      <c r="K420" s="90" t="str">
        <f>IFERROR(VLOOKUP(Table16[[#This Row],[Encounter_id]],'wf folder'!$B:$K,10,0),"No")</f>
        <v>Yes</v>
      </c>
    </row>
    <row r="421" spans="1:11">
      <c r="A421" t="str">
        <f t="shared" si="6"/>
        <v>e</v>
      </c>
      <c r="B421" t="s">
        <v>837</v>
      </c>
      <c r="C421" s="90" t="str">
        <f>IFERROR(VLOOKUP(Table16[[#This Row],[Encounter_id]],'wf folder'!$B:$K,2,0),"No")</f>
        <v>No</v>
      </c>
      <c r="D421" s="90" t="str">
        <f>IFERROR(VLOOKUP(Table16[[#This Row],[Encounter_id]],'wf folder'!$B:$K,3,0),"No")</f>
        <v>No</v>
      </c>
      <c r="E421" s="90" t="str">
        <f>IFERROR(VLOOKUP(Table16[[#This Row],[Encounter_id]],'wf folder'!$B:$K,4,0),"No")</f>
        <v>No</v>
      </c>
      <c r="F421" s="90" t="str">
        <f>IFERROR(VLOOKUP(Table16[[#This Row],[Encounter_id]],'wf folder'!$B:$K,5,0),"No")</f>
        <v>Yes</v>
      </c>
      <c r="G421" s="90" t="str">
        <f>IFERROR(VLOOKUP(Table16[[#This Row],[Encounter_id]],'wf folder'!$B:$K,6,0),"No")</f>
        <v>Yes</v>
      </c>
      <c r="H421" s="90">
        <f>IFERROR(VLOOKUP(Table16[[#This Row],[Encounter_id]],'wf folder'!$B:$K,7,0),0)</f>
        <v>2</v>
      </c>
      <c r="I421" s="90" t="str">
        <f>IFERROR(VLOOKUP(Table16[[#This Row],[Encounter_id]],'wf folder'!$B:$K,8,0),"No")</f>
        <v>No</v>
      </c>
      <c r="J421" s="90" t="str">
        <f>IFERROR(VLOOKUP(Table16[[#This Row],[Encounter_id]],'wf folder'!$B:$K,9,0),"No")</f>
        <v>No</v>
      </c>
      <c r="K421" s="90" t="str">
        <f>IFERROR(VLOOKUP(Table16[[#This Row],[Encounter_id]],'wf folder'!$B:$K,10,0),"No")</f>
        <v>Yes</v>
      </c>
    </row>
    <row r="422" spans="1:11">
      <c r="A422" t="str">
        <f t="shared" si="6"/>
        <v>e</v>
      </c>
      <c r="B422" t="s">
        <v>838</v>
      </c>
      <c r="C422" s="90" t="str">
        <f>IFERROR(VLOOKUP(Table16[[#This Row],[Encounter_id]],'wf folder'!$B:$K,2,0),"No")</f>
        <v>No</v>
      </c>
      <c r="D422" s="90" t="str">
        <f>IFERROR(VLOOKUP(Table16[[#This Row],[Encounter_id]],'wf folder'!$B:$K,3,0),"No")</f>
        <v>Yes</v>
      </c>
      <c r="E422" s="90" t="str">
        <f>IFERROR(VLOOKUP(Table16[[#This Row],[Encounter_id]],'wf folder'!$B:$K,4,0),"No")</f>
        <v>No</v>
      </c>
      <c r="F422" s="90" t="str">
        <f>IFERROR(VLOOKUP(Table16[[#This Row],[Encounter_id]],'wf folder'!$B:$K,5,0),"No")</f>
        <v>No</v>
      </c>
      <c r="G422" s="90" t="str">
        <f>IFERROR(VLOOKUP(Table16[[#This Row],[Encounter_id]],'wf folder'!$B:$K,6,0),"No")</f>
        <v>No</v>
      </c>
      <c r="H422" s="90">
        <f>IFERROR(VLOOKUP(Table16[[#This Row],[Encounter_id]],'wf folder'!$B:$K,7,0),0)</f>
        <v>1</v>
      </c>
      <c r="I422" s="90" t="str">
        <f>IFERROR(VLOOKUP(Table16[[#This Row],[Encounter_id]],'wf folder'!$B:$K,8,0),"No")</f>
        <v>No</v>
      </c>
      <c r="J422" s="90" t="str">
        <f>IFERROR(VLOOKUP(Table16[[#This Row],[Encounter_id]],'wf folder'!$B:$K,9,0),"No")</f>
        <v>No</v>
      </c>
      <c r="K422" s="90" t="str">
        <f>IFERROR(VLOOKUP(Table16[[#This Row],[Encounter_id]],'wf folder'!$B:$K,10,0),"No")</f>
        <v>No</v>
      </c>
    </row>
    <row r="423" spans="1:11">
      <c r="A423" t="str">
        <f t="shared" si="6"/>
        <v>e</v>
      </c>
      <c r="B423" t="s">
        <v>839</v>
      </c>
      <c r="C423" s="90" t="str">
        <f>IFERROR(VLOOKUP(Table16[[#This Row],[Encounter_id]],'wf folder'!$B:$K,2,0),"No")</f>
        <v>No</v>
      </c>
      <c r="D423" s="90" t="str">
        <f>IFERROR(VLOOKUP(Table16[[#This Row],[Encounter_id]],'wf folder'!$B:$K,3,0),"No")</f>
        <v>No</v>
      </c>
      <c r="E423" s="90" t="str">
        <f>IFERROR(VLOOKUP(Table16[[#This Row],[Encounter_id]],'wf folder'!$B:$K,4,0),"No")</f>
        <v>No</v>
      </c>
      <c r="F423" s="90" t="str">
        <f>IFERROR(VLOOKUP(Table16[[#This Row],[Encounter_id]],'wf folder'!$B:$K,5,0),"No")</f>
        <v>Yes</v>
      </c>
      <c r="G423" s="90" t="str">
        <f>IFERROR(VLOOKUP(Table16[[#This Row],[Encounter_id]],'wf folder'!$B:$K,6,0),"No")</f>
        <v>No</v>
      </c>
      <c r="H423" s="90">
        <f>IFERROR(VLOOKUP(Table16[[#This Row],[Encounter_id]],'wf folder'!$B:$K,7,0),0)</f>
        <v>1</v>
      </c>
      <c r="I423" s="90" t="str">
        <f>IFERROR(VLOOKUP(Table16[[#This Row],[Encounter_id]],'wf folder'!$B:$K,8,0),"No")</f>
        <v>No</v>
      </c>
      <c r="J423" s="90" t="str">
        <f>IFERROR(VLOOKUP(Table16[[#This Row],[Encounter_id]],'wf folder'!$B:$K,9,0),"No")</f>
        <v>No</v>
      </c>
      <c r="K423" s="90" t="str">
        <f>IFERROR(VLOOKUP(Table16[[#This Row],[Encounter_id]],'wf folder'!$B:$K,10,0),"No")</f>
        <v>No</v>
      </c>
    </row>
    <row r="424" spans="1:11">
      <c r="A424" t="str">
        <f t="shared" si="6"/>
        <v>e</v>
      </c>
      <c r="B424" t="s">
        <v>840</v>
      </c>
      <c r="C424" s="90" t="str">
        <f>IFERROR(VLOOKUP(Table16[[#This Row],[Encounter_id]],'wf folder'!$B:$K,2,0),"No")</f>
        <v>Yes</v>
      </c>
      <c r="D424" s="90" t="str">
        <f>IFERROR(VLOOKUP(Table16[[#This Row],[Encounter_id]],'wf folder'!$B:$K,3,0),"No")</f>
        <v>No</v>
      </c>
      <c r="E424" s="90" t="str">
        <f>IFERROR(VLOOKUP(Table16[[#This Row],[Encounter_id]],'wf folder'!$B:$K,4,0),"No")</f>
        <v>No</v>
      </c>
      <c r="F424" s="90" t="str">
        <f>IFERROR(VLOOKUP(Table16[[#This Row],[Encounter_id]],'wf folder'!$B:$K,5,0),"No")</f>
        <v>No</v>
      </c>
      <c r="G424" s="90" t="str">
        <f>IFERROR(VLOOKUP(Table16[[#This Row],[Encounter_id]],'wf folder'!$B:$K,6,0),"No")</f>
        <v>No</v>
      </c>
      <c r="H424" s="90">
        <f>IFERROR(VLOOKUP(Table16[[#This Row],[Encounter_id]],'wf folder'!$B:$K,7,0),0)</f>
        <v>1</v>
      </c>
      <c r="I424" s="90" t="str">
        <f>IFERROR(VLOOKUP(Table16[[#This Row],[Encounter_id]],'wf folder'!$B:$K,8,0),"No")</f>
        <v>No</v>
      </c>
      <c r="J424" s="90" t="str">
        <f>IFERROR(VLOOKUP(Table16[[#This Row],[Encounter_id]],'wf folder'!$B:$K,9,0),"No")</f>
        <v>No</v>
      </c>
      <c r="K424" s="90" t="str">
        <f>IFERROR(VLOOKUP(Table16[[#This Row],[Encounter_id]],'wf folder'!$B:$K,10,0),"No")</f>
        <v>No</v>
      </c>
    </row>
    <row r="425" spans="1:11">
      <c r="A425" t="str">
        <f t="shared" si="6"/>
        <v>e</v>
      </c>
      <c r="B425" t="s">
        <v>841</v>
      </c>
      <c r="C425" s="90" t="str">
        <f>IFERROR(VLOOKUP(Table16[[#This Row],[Encounter_id]],'wf folder'!$B:$K,2,0),"No")</f>
        <v>Yes</v>
      </c>
      <c r="D425" s="90" t="str">
        <f>IFERROR(VLOOKUP(Table16[[#This Row],[Encounter_id]],'wf folder'!$B:$K,3,0),"No")</f>
        <v>No</v>
      </c>
      <c r="E425" s="90" t="str">
        <f>IFERROR(VLOOKUP(Table16[[#This Row],[Encounter_id]],'wf folder'!$B:$K,4,0),"No")</f>
        <v>No</v>
      </c>
      <c r="F425" s="90" t="str">
        <f>IFERROR(VLOOKUP(Table16[[#This Row],[Encounter_id]],'wf folder'!$B:$K,5,0),"No")</f>
        <v>No</v>
      </c>
      <c r="G425" s="90" t="str">
        <f>IFERROR(VLOOKUP(Table16[[#This Row],[Encounter_id]],'wf folder'!$B:$K,6,0),"No")</f>
        <v>Yes</v>
      </c>
      <c r="H425" s="90">
        <f>IFERROR(VLOOKUP(Table16[[#This Row],[Encounter_id]],'wf folder'!$B:$K,7,0),0)</f>
        <v>2</v>
      </c>
      <c r="I425" s="90" t="str">
        <f>IFERROR(VLOOKUP(Table16[[#This Row],[Encounter_id]],'wf folder'!$B:$K,8,0),"No")</f>
        <v>No</v>
      </c>
      <c r="J425" s="90" t="str">
        <f>IFERROR(VLOOKUP(Table16[[#This Row],[Encounter_id]],'wf folder'!$B:$K,9,0),"No")</f>
        <v>No</v>
      </c>
      <c r="K425" s="90" t="str">
        <f>IFERROR(VLOOKUP(Table16[[#This Row],[Encounter_id]],'wf folder'!$B:$K,10,0),"No")</f>
        <v>Yes</v>
      </c>
    </row>
    <row r="426" spans="1:11">
      <c r="A426" t="str">
        <f t="shared" si="6"/>
        <v>e</v>
      </c>
      <c r="B426" t="s">
        <v>842</v>
      </c>
      <c r="C426" s="90" t="str">
        <f>IFERROR(VLOOKUP(Table16[[#This Row],[Encounter_id]],'wf folder'!$B:$K,2,0),"No")</f>
        <v>No</v>
      </c>
      <c r="D426" s="90" t="str">
        <f>IFERROR(VLOOKUP(Table16[[#This Row],[Encounter_id]],'wf folder'!$B:$K,3,0),"No")</f>
        <v>No</v>
      </c>
      <c r="E426" s="90" t="str">
        <f>IFERROR(VLOOKUP(Table16[[#This Row],[Encounter_id]],'wf folder'!$B:$K,4,0),"No")</f>
        <v>No</v>
      </c>
      <c r="F426" s="90" t="str">
        <f>IFERROR(VLOOKUP(Table16[[#This Row],[Encounter_id]],'wf folder'!$B:$K,5,0),"No")</f>
        <v>No</v>
      </c>
      <c r="G426" s="90" t="str">
        <f>IFERROR(VLOOKUP(Table16[[#This Row],[Encounter_id]],'wf folder'!$B:$K,6,0),"No")</f>
        <v>No</v>
      </c>
      <c r="H426" s="90">
        <f>IFERROR(VLOOKUP(Table16[[#This Row],[Encounter_id]],'wf folder'!$B:$K,7,0),0)</f>
        <v>0</v>
      </c>
      <c r="I426" s="90" t="str">
        <f>IFERROR(VLOOKUP(Table16[[#This Row],[Encounter_id]],'wf folder'!$B:$K,8,0),"No")</f>
        <v>No</v>
      </c>
      <c r="J426" s="90" t="str">
        <f>IFERROR(VLOOKUP(Table16[[#This Row],[Encounter_id]],'wf folder'!$B:$K,9,0),"No")</f>
        <v>No</v>
      </c>
      <c r="K426" s="90" t="str">
        <f>IFERROR(VLOOKUP(Table16[[#This Row],[Encounter_id]],'wf folder'!$B:$K,10,0),"No")</f>
        <v>No</v>
      </c>
    </row>
    <row r="427" spans="1:11">
      <c r="A427" t="str">
        <f t="shared" si="6"/>
        <v>e</v>
      </c>
      <c r="B427" t="s">
        <v>843</v>
      </c>
      <c r="C427" s="90" t="str">
        <f>IFERROR(VLOOKUP(Table16[[#This Row],[Encounter_id]],'wf folder'!$B:$K,2,0),"No")</f>
        <v>No</v>
      </c>
      <c r="D427" s="90" t="str">
        <f>IFERROR(VLOOKUP(Table16[[#This Row],[Encounter_id]],'wf folder'!$B:$K,3,0),"No")</f>
        <v>No</v>
      </c>
      <c r="E427" s="90" t="str">
        <f>IFERROR(VLOOKUP(Table16[[#This Row],[Encounter_id]],'wf folder'!$B:$K,4,0),"No")</f>
        <v>No</v>
      </c>
      <c r="F427" s="90" t="str">
        <f>IFERROR(VLOOKUP(Table16[[#This Row],[Encounter_id]],'wf folder'!$B:$K,5,0),"No")</f>
        <v>No</v>
      </c>
      <c r="G427" s="90" t="str">
        <f>IFERROR(VLOOKUP(Table16[[#This Row],[Encounter_id]],'wf folder'!$B:$K,6,0),"No")</f>
        <v>No</v>
      </c>
      <c r="H427" s="90">
        <f>IFERROR(VLOOKUP(Table16[[#This Row],[Encounter_id]],'wf folder'!$B:$K,7,0),0)</f>
        <v>0</v>
      </c>
      <c r="I427" s="90" t="str">
        <f>IFERROR(VLOOKUP(Table16[[#This Row],[Encounter_id]],'wf folder'!$B:$K,8,0),"No")</f>
        <v>No</v>
      </c>
      <c r="J427" s="90" t="str">
        <f>IFERROR(VLOOKUP(Table16[[#This Row],[Encounter_id]],'wf folder'!$B:$K,9,0),"No")</f>
        <v>No</v>
      </c>
      <c r="K427" s="90" t="str">
        <f>IFERROR(VLOOKUP(Table16[[#This Row],[Encounter_id]],'wf folder'!$B:$K,10,0),"No")</f>
        <v>No</v>
      </c>
    </row>
    <row r="428" spans="1:11">
      <c r="A428" t="str">
        <f t="shared" si="6"/>
        <v>e</v>
      </c>
      <c r="B428" t="s">
        <v>844</v>
      </c>
      <c r="C428" s="90" t="str">
        <f>IFERROR(VLOOKUP(Table16[[#This Row],[Encounter_id]],'wf folder'!$B:$K,2,0),"No")</f>
        <v>No</v>
      </c>
      <c r="D428" s="90" t="str">
        <f>IFERROR(VLOOKUP(Table16[[#This Row],[Encounter_id]],'wf folder'!$B:$K,3,0),"No")</f>
        <v>No</v>
      </c>
      <c r="E428" s="90" t="str">
        <f>IFERROR(VLOOKUP(Table16[[#This Row],[Encounter_id]],'wf folder'!$B:$K,4,0),"No")</f>
        <v>No</v>
      </c>
      <c r="F428" s="90" t="str">
        <f>IFERROR(VLOOKUP(Table16[[#This Row],[Encounter_id]],'wf folder'!$B:$K,5,0),"No")</f>
        <v>No</v>
      </c>
      <c r="G428" s="90" t="str">
        <f>IFERROR(VLOOKUP(Table16[[#This Row],[Encounter_id]],'wf folder'!$B:$K,6,0),"No")</f>
        <v>No</v>
      </c>
      <c r="H428" s="90">
        <f>IFERROR(VLOOKUP(Table16[[#This Row],[Encounter_id]],'wf folder'!$B:$K,7,0),0)</f>
        <v>0</v>
      </c>
      <c r="I428" s="90" t="str">
        <f>IFERROR(VLOOKUP(Table16[[#This Row],[Encounter_id]],'wf folder'!$B:$K,8,0),"No")</f>
        <v>No</v>
      </c>
      <c r="J428" s="90" t="str">
        <f>IFERROR(VLOOKUP(Table16[[#This Row],[Encounter_id]],'wf folder'!$B:$K,9,0),"No")</f>
        <v>No</v>
      </c>
      <c r="K428" s="90" t="str">
        <f>IFERROR(VLOOKUP(Table16[[#This Row],[Encounter_id]],'wf folder'!$B:$K,10,0),"No")</f>
        <v>No</v>
      </c>
    </row>
    <row r="429" spans="1:11">
      <c r="A429" t="str">
        <f t="shared" si="6"/>
        <v>e</v>
      </c>
      <c r="B429" t="s">
        <v>845</v>
      </c>
      <c r="C429" s="90" t="str">
        <f>IFERROR(VLOOKUP(Table16[[#This Row],[Encounter_id]],'wf folder'!$B:$K,2,0),"No")</f>
        <v>No</v>
      </c>
      <c r="D429" s="90" t="str">
        <f>IFERROR(VLOOKUP(Table16[[#This Row],[Encounter_id]],'wf folder'!$B:$K,3,0),"No")</f>
        <v>No</v>
      </c>
      <c r="E429" s="90" t="str">
        <f>IFERROR(VLOOKUP(Table16[[#This Row],[Encounter_id]],'wf folder'!$B:$K,4,0),"No")</f>
        <v>No</v>
      </c>
      <c r="F429" s="90" t="str">
        <f>IFERROR(VLOOKUP(Table16[[#This Row],[Encounter_id]],'wf folder'!$B:$K,5,0),"No")</f>
        <v>No</v>
      </c>
      <c r="G429" s="90" t="str">
        <f>IFERROR(VLOOKUP(Table16[[#This Row],[Encounter_id]],'wf folder'!$B:$K,6,0),"No")</f>
        <v>No</v>
      </c>
      <c r="H429" s="90">
        <f>IFERROR(VLOOKUP(Table16[[#This Row],[Encounter_id]],'wf folder'!$B:$K,7,0),0)</f>
        <v>0</v>
      </c>
      <c r="I429" s="90" t="str">
        <f>IFERROR(VLOOKUP(Table16[[#This Row],[Encounter_id]],'wf folder'!$B:$K,8,0),"No")</f>
        <v>No</v>
      </c>
      <c r="J429" s="90" t="str">
        <f>IFERROR(VLOOKUP(Table16[[#This Row],[Encounter_id]],'wf folder'!$B:$K,9,0),"No")</f>
        <v>No</v>
      </c>
      <c r="K429" s="90" t="str">
        <f>IFERROR(VLOOKUP(Table16[[#This Row],[Encounter_id]],'wf folder'!$B:$K,10,0),"No")</f>
        <v>No</v>
      </c>
    </row>
    <row r="430" spans="1:11">
      <c r="A430" t="str">
        <f t="shared" si="6"/>
        <v>f</v>
      </c>
      <c r="B430" t="s">
        <v>846</v>
      </c>
      <c r="C430" s="90" t="str">
        <f>IFERROR(VLOOKUP(Table16[[#This Row],[Encounter_id]],'wf folder'!$B:$K,2,0),"No")</f>
        <v>Yes</v>
      </c>
      <c r="D430" s="90" t="str">
        <f>IFERROR(VLOOKUP(Table16[[#This Row],[Encounter_id]],'wf folder'!$B:$K,3,0),"No")</f>
        <v>No</v>
      </c>
      <c r="E430" s="90" t="str">
        <f>IFERROR(VLOOKUP(Table16[[#This Row],[Encounter_id]],'wf folder'!$B:$K,4,0),"No")</f>
        <v>No</v>
      </c>
      <c r="F430" s="90" t="str">
        <f>IFERROR(VLOOKUP(Table16[[#This Row],[Encounter_id]],'wf folder'!$B:$K,5,0),"No")</f>
        <v>No</v>
      </c>
      <c r="G430" s="90" t="str">
        <f>IFERROR(VLOOKUP(Table16[[#This Row],[Encounter_id]],'wf folder'!$B:$K,6,0),"No")</f>
        <v>No</v>
      </c>
      <c r="H430" s="90">
        <f>IFERROR(VLOOKUP(Table16[[#This Row],[Encounter_id]],'wf folder'!$B:$K,7,0),0)</f>
        <v>1</v>
      </c>
      <c r="I430" s="90" t="str">
        <f>IFERROR(VLOOKUP(Table16[[#This Row],[Encounter_id]],'wf folder'!$B:$K,8,0),"No")</f>
        <v>No</v>
      </c>
      <c r="J430" s="90" t="str">
        <f>IFERROR(VLOOKUP(Table16[[#This Row],[Encounter_id]],'wf folder'!$B:$K,9,0),"No")</f>
        <v>No</v>
      </c>
      <c r="K430" s="90" t="str">
        <f>IFERROR(VLOOKUP(Table16[[#This Row],[Encounter_id]],'wf folder'!$B:$K,10,0),"No")</f>
        <v>No</v>
      </c>
    </row>
    <row r="431" spans="1:11">
      <c r="A431" t="str">
        <f t="shared" si="6"/>
        <v>f</v>
      </c>
      <c r="B431" t="s">
        <v>847</v>
      </c>
      <c r="C431" s="90" t="str">
        <f>IFERROR(VLOOKUP(Table16[[#This Row],[Encounter_id]],'wf folder'!$B:$K,2,0),"No")</f>
        <v>No</v>
      </c>
      <c r="D431" s="90" t="str">
        <f>IFERROR(VLOOKUP(Table16[[#This Row],[Encounter_id]],'wf folder'!$B:$K,3,0),"No")</f>
        <v>No</v>
      </c>
      <c r="E431" s="90" t="str">
        <f>IFERROR(VLOOKUP(Table16[[#This Row],[Encounter_id]],'wf folder'!$B:$K,4,0),"No")</f>
        <v>No</v>
      </c>
      <c r="F431" s="90" t="str">
        <f>IFERROR(VLOOKUP(Table16[[#This Row],[Encounter_id]],'wf folder'!$B:$K,5,0),"No")</f>
        <v>No</v>
      </c>
      <c r="G431" s="90" t="str">
        <f>IFERROR(VLOOKUP(Table16[[#This Row],[Encounter_id]],'wf folder'!$B:$K,6,0),"No")</f>
        <v>No</v>
      </c>
      <c r="H431" s="90">
        <f>IFERROR(VLOOKUP(Table16[[#This Row],[Encounter_id]],'wf folder'!$B:$K,7,0),0)</f>
        <v>0</v>
      </c>
      <c r="I431" s="90" t="str">
        <f>IFERROR(VLOOKUP(Table16[[#This Row],[Encounter_id]],'wf folder'!$B:$K,8,0),"No")</f>
        <v>No</v>
      </c>
      <c r="J431" s="90" t="str">
        <f>IFERROR(VLOOKUP(Table16[[#This Row],[Encounter_id]],'wf folder'!$B:$K,9,0),"No")</f>
        <v>No</v>
      </c>
      <c r="K431" s="90" t="str">
        <f>IFERROR(VLOOKUP(Table16[[#This Row],[Encounter_id]],'wf folder'!$B:$K,10,0),"No")</f>
        <v>No</v>
      </c>
    </row>
    <row r="432" spans="1:11">
      <c r="A432" t="str">
        <f t="shared" si="6"/>
        <v>f</v>
      </c>
      <c r="B432" t="s">
        <v>848</v>
      </c>
      <c r="C432" s="90" t="str">
        <f>IFERROR(VLOOKUP(Table16[[#This Row],[Encounter_id]],'wf folder'!$B:$K,2,0),"No")</f>
        <v>No</v>
      </c>
      <c r="D432" s="90" t="str">
        <f>IFERROR(VLOOKUP(Table16[[#This Row],[Encounter_id]],'wf folder'!$B:$K,3,0),"No")</f>
        <v>No</v>
      </c>
      <c r="E432" s="90" t="str">
        <f>IFERROR(VLOOKUP(Table16[[#This Row],[Encounter_id]],'wf folder'!$B:$K,4,0),"No")</f>
        <v>No</v>
      </c>
      <c r="F432" s="90" t="str">
        <f>IFERROR(VLOOKUP(Table16[[#This Row],[Encounter_id]],'wf folder'!$B:$K,5,0),"No")</f>
        <v>No</v>
      </c>
      <c r="G432" s="90" t="str">
        <f>IFERROR(VLOOKUP(Table16[[#This Row],[Encounter_id]],'wf folder'!$B:$K,6,0),"No")</f>
        <v>No</v>
      </c>
      <c r="H432" s="90">
        <f>IFERROR(VLOOKUP(Table16[[#This Row],[Encounter_id]],'wf folder'!$B:$K,7,0),0)</f>
        <v>0</v>
      </c>
      <c r="I432" s="90" t="str">
        <f>IFERROR(VLOOKUP(Table16[[#This Row],[Encounter_id]],'wf folder'!$B:$K,8,0),"No")</f>
        <v>No</v>
      </c>
      <c r="J432" s="90" t="str">
        <f>IFERROR(VLOOKUP(Table16[[#This Row],[Encounter_id]],'wf folder'!$B:$K,9,0),"No")</f>
        <v>No</v>
      </c>
      <c r="K432" s="90" t="str">
        <f>IFERROR(VLOOKUP(Table16[[#This Row],[Encounter_id]],'wf folder'!$B:$K,10,0),"No")</f>
        <v>No</v>
      </c>
    </row>
    <row r="433" spans="1:11">
      <c r="A433" t="str">
        <f t="shared" si="6"/>
        <v>f</v>
      </c>
      <c r="B433" t="s">
        <v>849</v>
      </c>
      <c r="C433" s="90" t="str">
        <f>IFERROR(VLOOKUP(Table16[[#This Row],[Encounter_id]],'wf folder'!$B:$K,2,0),"No")</f>
        <v>No</v>
      </c>
      <c r="D433" s="90" t="str">
        <f>IFERROR(VLOOKUP(Table16[[#This Row],[Encounter_id]],'wf folder'!$B:$K,3,0),"No")</f>
        <v>No</v>
      </c>
      <c r="E433" s="90" t="str">
        <f>IFERROR(VLOOKUP(Table16[[#This Row],[Encounter_id]],'wf folder'!$B:$K,4,0),"No")</f>
        <v>No</v>
      </c>
      <c r="F433" s="90" t="str">
        <f>IFERROR(VLOOKUP(Table16[[#This Row],[Encounter_id]],'wf folder'!$B:$K,5,0),"No")</f>
        <v>No</v>
      </c>
      <c r="G433" s="90" t="str">
        <f>IFERROR(VLOOKUP(Table16[[#This Row],[Encounter_id]],'wf folder'!$B:$K,6,0),"No")</f>
        <v>No</v>
      </c>
      <c r="H433" s="90">
        <f>IFERROR(VLOOKUP(Table16[[#This Row],[Encounter_id]],'wf folder'!$B:$K,7,0),0)</f>
        <v>0</v>
      </c>
      <c r="I433" s="90" t="str">
        <f>IFERROR(VLOOKUP(Table16[[#This Row],[Encounter_id]],'wf folder'!$B:$K,8,0),"No")</f>
        <v>No</v>
      </c>
      <c r="J433" s="90" t="str">
        <f>IFERROR(VLOOKUP(Table16[[#This Row],[Encounter_id]],'wf folder'!$B:$K,9,0),"No")</f>
        <v>No</v>
      </c>
      <c r="K433" s="90" t="str">
        <f>IFERROR(VLOOKUP(Table16[[#This Row],[Encounter_id]],'wf folder'!$B:$K,10,0),"No")</f>
        <v>No</v>
      </c>
    </row>
    <row r="434" spans="1:11">
      <c r="A434" t="str">
        <f t="shared" si="6"/>
        <v>f</v>
      </c>
      <c r="B434" t="s">
        <v>850</v>
      </c>
      <c r="C434" s="90" t="str">
        <f>IFERROR(VLOOKUP(Table16[[#This Row],[Encounter_id]],'wf folder'!$B:$K,2,0),"No")</f>
        <v>No</v>
      </c>
      <c r="D434" s="90" t="str">
        <f>IFERROR(VLOOKUP(Table16[[#This Row],[Encounter_id]],'wf folder'!$B:$K,3,0),"No")</f>
        <v>No</v>
      </c>
      <c r="E434" s="90" t="str">
        <f>IFERROR(VLOOKUP(Table16[[#This Row],[Encounter_id]],'wf folder'!$B:$K,4,0),"No")</f>
        <v>Yes</v>
      </c>
      <c r="F434" s="90" t="str">
        <f>IFERROR(VLOOKUP(Table16[[#This Row],[Encounter_id]],'wf folder'!$B:$K,5,0),"No")</f>
        <v>No</v>
      </c>
      <c r="G434" s="90" t="str">
        <f>IFERROR(VLOOKUP(Table16[[#This Row],[Encounter_id]],'wf folder'!$B:$K,6,0),"No")</f>
        <v>No</v>
      </c>
      <c r="H434" s="90">
        <f>IFERROR(VLOOKUP(Table16[[#This Row],[Encounter_id]],'wf folder'!$B:$K,7,0),0)</f>
        <v>1</v>
      </c>
      <c r="I434" s="90" t="str">
        <f>IFERROR(VLOOKUP(Table16[[#This Row],[Encounter_id]],'wf folder'!$B:$K,8,0),"No")</f>
        <v>No</v>
      </c>
      <c r="J434" s="90" t="str">
        <f>IFERROR(VLOOKUP(Table16[[#This Row],[Encounter_id]],'wf folder'!$B:$K,9,0),"No")</f>
        <v>No</v>
      </c>
      <c r="K434" s="90" t="str">
        <f>IFERROR(VLOOKUP(Table16[[#This Row],[Encounter_id]],'wf folder'!$B:$K,10,0),"No")</f>
        <v>No</v>
      </c>
    </row>
    <row r="435" spans="1:11">
      <c r="A435" t="str">
        <f t="shared" si="6"/>
        <v>f</v>
      </c>
      <c r="B435" t="s">
        <v>851</v>
      </c>
      <c r="C435" s="90" t="str">
        <f>IFERROR(VLOOKUP(Table16[[#This Row],[Encounter_id]],'wf folder'!$B:$K,2,0),"No")</f>
        <v>No</v>
      </c>
      <c r="D435" s="90" t="str">
        <f>IFERROR(VLOOKUP(Table16[[#This Row],[Encounter_id]],'wf folder'!$B:$K,3,0),"No")</f>
        <v>No</v>
      </c>
      <c r="E435" s="90" t="str">
        <f>IFERROR(VLOOKUP(Table16[[#This Row],[Encounter_id]],'wf folder'!$B:$K,4,0),"No")</f>
        <v>No</v>
      </c>
      <c r="F435" s="90" t="str">
        <f>IFERROR(VLOOKUP(Table16[[#This Row],[Encounter_id]],'wf folder'!$B:$K,5,0),"No")</f>
        <v>No</v>
      </c>
      <c r="G435" s="90" t="str">
        <f>IFERROR(VLOOKUP(Table16[[#This Row],[Encounter_id]],'wf folder'!$B:$K,6,0),"No")</f>
        <v>No</v>
      </c>
      <c r="H435" s="90">
        <f>IFERROR(VLOOKUP(Table16[[#This Row],[Encounter_id]],'wf folder'!$B:$K,7,0),0)</f>
        <v>0</v>
      </c>
      <c r="I435" s="90" t="str">
        <f>IFERROR(VLOOKUP(Table16[[#This Row],[Encounter_id]],'wf folder'!$B:$K,8,0),"No")</f>
        <v>No</v>
      </c>
      <c r="J435" s="90" t="str">
        <f>IFERROR(VLOOKUP(Table16[[#This Row],[Encounter_id]],'wf folder'!$B:$K,9,0),"No")</f>
        <v>No</v>
      </c>
      <c r="K435" s="90" t="str">
        <f>IFERROR(VLOOKUP(Table16[[#This Row],[Encounter_id]],'wf folder'!$B:$K,10,0),"No")</f>
        <v>No</v>
      </c>
    </row>
    <row r="436" spans="1:11">
      <c r="A436" t="str">
        <f t="shared" si="6"/>
        <v>f</v>
      </c>
      <c r="B436" t="s">
        <v>852</v>
      </c>
      <c r="C436" s="90" t="str">
        <f>IFERROR(VLOOKUP(Table16[[#This Row],[Encounter_id]],'wf folder'!$B:$K,2,0),"No")</f>
        <v>No</v>
      </c>
      <c r="D436" s="90" t="str">
        <f>IFERROR(VLOOKUP(Table16[[#This Row],[Encounter_id]],'wf folder'!$B:$K,3,0),"No")</f>
        <v>No</v>
      </c>
      <c r="E436" s="90" t="str">
        <f>IFERROR(VLOOKUP(Table16[[#This Row],[Encounter_id]],'wf folder'!$B:$K,4,0),"No")</f>
        <v>No</v>
      </c>
      <c r="F436" s="90" t="str">
        <f>IFERROR(VLOOKUP(Table16[[#This Row],[Encounter_id]],'wf folder'!$B:$K,5,0),"No")</f>
        <v>No</v>
      </c>
      <c r="G436" s="90" t="str">
        <f>IFERROR(VLOOKUP(Table16[[#This Row],[Encounter_id]],'wf folder'!$B:$K,6,0),"No")</f>
        <v>No</v>
      </c>
      <c r="H436" s="90">
        <f>IFERROR(VLOOKUP(Table16[[#This Row],[Encounter_id]],'wf folder'!$B:$K,7,0),0)</f>
        <v>0</v>
      </c>
      <c r="I436" s="90" t="str">
        <f>IFERROR(VLOOKUP(Table16[[#This Row],[Encounter_id]],'wf folder'!$B:$K,8,0),"No")</f>
        <v>No</v>
      </c>
      <c r="J436" s="90" t="str">
        <f>IFERROR(VLOOKUP(Table16[[#This Row],[Encounter_id]],'wf folder'!$B:$K,9,0),"No")</f>
        <v>No</v>
      </c>
      <c r="K436" s="90" t="str">
        <f>IFERROR(VLOOKUP(Table16[[#This Row],[Encounter_id]],'wf folder'!$B:$K,10,0),"No")</f>
        <v>No</v>
      </c>
    </row>
    <row r="437" spans="1:11">
      <c r="A437" t="str">
        <f t="shared" si="6"/>
        <v>f</v>
      </c>
      <c r="B437" t="s">
        <v>853</v>
      </c>
      <c r="C437" s="90" t="str">
        <f>IFERROR(VLOOKUP(Table16[[#This Row],[Encounter_id]],'wf folder'!$B:$K,2,0),"No")</f>
        <v>No</v>
      </c>
      <c r="D437" s="90" t="str">
        <f>IFERROR(VLOOKUP(Table16[[#This Row],[Encounter_id]],'wf folder'!$B:$K,3,0),"No")</f>
        <v>Yes</v>
      </c>
      <c r="E437" s="90" t="str">
        <f>IFERROR(VLOOKUP(Table16[[#This Row],[Encounter_id]],'wf folder'!$B:$K,4,0),"No")</f>
        <v>No</v>
      </c>
      <c r="F437" s="90" t="str">
        <f>IFERROR(VLOOKUP(Table16[[#This Row],[Encounter_id]],'wf folder'!$B:$K,5,0),"No")</f>
        <v>No</v>
      </c>
      <c r="G437" s="90" t="str">
        <f>IFERROR(VLOOKUP(Table16[[#This Row],[Encounter_id]],'wf folder'!$B:$K,6,0),"No")</f>
        <v>No</v>
      </c>
      <c r="H437" s="90">
        <f>IFERROR(VLOOKUP(Table16[[#This Row],[Encounter_id]],'wf folder'!$B:$K,7,0),0)</f>
        <v>1</v>
      </c>
      <c r="I437" s="90" t="str">
        <f>IFERROR(VLOOKUP(Table16[[#This Row],[Encounter_id]],'wf folder'!$B:$K,8,0),"No")</f>
        <v>No</v>
      </c>
      <c r="J437" s="90" t="str">
        <f>IFERROR(VLOOKUP(Table16[[#This Row],[Encounter_id]],'wf folder'!$B:$K,9,0),"No")</f>
        <v>No</v>
      </c>
      <c r="K437" s="90" t="str">
        <f>IFERROR(VLOOKUP(Table16[[#This Row],[Encounter_id]],'wf folder'!$B:$K,10,0),"No")</f>
        <v>No</v>
      </c>
    </row>
    <row r="438" spans="1:11">
      <c r="A438" t="str">
        <f t="shared" si="6"/>
        <v>f</v>
      </c>
      <c r="B438" t="s">
        <v>854</v>
      </c>
      <c r="C438" s="90" t="str">
        <f>IFERROR(VLOOKUP(Table16[[#This Row],[Encounter_id]],'wf folder'!$B:$K,2,0),"No")</f>
        <v>No</v>
      </c>
      <c r="D438" s="90" t="str">
        <f>IFERROR(VLOOKUP(Table16[[#This Row],[Encounter_id]],'wf folder'!$B:$K,3,0),"No")</f>
        <v>No</v>
      </c>
      <c r="E438" s="90" t="str">
        <f>IFERROR(VLOOKUP(Table16[[#This Row],[Encounter_id]],'wf folder'!$B:$K,4,0),"No")</f>
        <v>No</v>
      </c>
      <c r="F438" s="90" t="str">
        <f>IFERROR(VLOOKUP(Table16[[#This Row],[Encounter_id]],'wf folder'!$B:$K,5,0),"No")</f>
        <v>No</v>
      </c>
      <c r="G438" s="90" t="str">
        <f>IFERROR(VLOOKUP(Table16[[#This Row],[Encounter_id]],'wf folder'!$B:$K,6,0),"No")</f>
        <v>No</v>
      </c>
      <c r="H438" s="90">
        <f>IFERROR(VLOOKUP(Table16[[#This Row],[Encounter_id]],'wf folder'!$B:$K,7,0),0)</f>
        <v>0</v>
      </c>
      <c r="I438" s="90" t="str">
        <f>IFERROR(VLOOKUP(Table16[[#This Row],[Encounter_id]],'wf folder'!$B:$K,8,0),"No")</f>
        <v>No</v>
      </c>
      <c r="J438" s="90" t="str">
        <f>IFERROR(VLOOKUP(Table16[[#This Row],[Encounter_id]],'wf folder'!$B:$K,9,0),"No")</f>
        <v>No</v>
      </c>
      <c r="K438" s="90" t="str">
        <f>IFERROR(VLOOKUP(Table16[[#This Row],[Encounter_id]],'wf folder'!$B:$K,10,0),"No")</f>
        <v>No</v>
      </c>
    </row>
    <row r="439" spans="1:11">
      <c r="A439" t="str">
        <f t="shared" si="6"/>
        <v>f</v>
      </c>
      <c r="B439" t="s">
        <v>855</v>
      </c>
      <c r="C439" s="90" t="str">
        <f>IFERROR(VLOOKUP(Table16[[#This Row],[Encounter_id]],'wf folder'!$B:$K,2,0),"No")</f>
        <v>No</v>
      </c>
      <c r="D439" s="90" t="str">
        <f>IFERROR(VLOOKUP(Table16[[#This Row],[Encounter_id]],'wf folder'!$B:$K,3,0),"No")</f>
        <v>No</v>
      </c>
      <c r="E439" s="90" t="str">
        <f>IFERROR(VLOOKUP(Table16[[#This Row],[Encounter_id]],'wf folder'!$B:$K,4,0),"No")</f>
        <v>No</v>
      </c>
      <c r="F439" s="90" t="str">
        <f>IFERROR(VLOOKUP(Table16[[#This Row],[Encounter_id]],'wf folder'!$B:$K,5,0),"No")</f>
        <v>No</v>
      </c>
      <c r="G439" s="90" t="str">
        <f>IFERROR(VLOOKUP(Table16[[#This Row],[Encounter_id]],'wf folder'!$B:$K,6,0),"No")</f>
        <v>No</v>
      </c>
      <c r="H439" s="90">
        <f>IFERROR(VLOOKUP(Table16[[#This Row],[Encounter_id]],'wf folder'!$B:$K,7,0),0)</f>
        <v>0</v>
      </c>
      <c r="I439" s="90" t="str">
        <f>IFERROR(VLOOKUP(Table16[[#This Row],[Encounter_id]],'wf folder'!$B:$K,8,0),"No")</f>
        <v>No</v>
      </c>
      <c r="J439" s="90" t="str">
        <f>IFERROR(VLOOKUP(Table16[[#This Row],[Encounter_id]],'wf folder'!$B:$K,9,0),"No")</f>
        <v>No</v>
      </c>
      <c r="K439" s="90" t="str">
        <f>IFERROR(VLOOKUP(Table16[[#This Row],[Encounter_id]],'wf folder'!$B:$K,10,0),"No")</f>
        <v>No</v>
      </c>
    </row>
    <row r="440" spans="1:11">
      <c r="A440" t="str">
        <f t="shared" si="6"/>
        <v>f</v>
      </c>
      <c r="B440" t="s">
        <v>856</v>
      </c>
      <c r="C440" s="90" t="str">
        <f>IFERROR(VLOOKUP(Table16[[#This Row],[Encounter_id]],'wf folder'!$B:$K,2,0),"No")</f>
        <v>No</v>
      </c>
      <c r="D440" s="90" t="str">
        <f>IFERROR(VLOOKUP(Table16[[#This Row],[Encounter_id]],'wf folder'!$B:$K,3,0),"No")</f>
        <v>No</v>
      </c>
      <c r="E440" s="90" t="str">
        <f>IFERROR(VLOOKUP(Table16[[#This Row],[Encounter_id]],'wf folder'!$B:$K,4,0),"No")</f>
        <v>No</v>
      </c>
      <c r="F440" s="90" t="str">
        <f>IFERROR(VLOOKUP(Table16[[#This Row],[Encounter_id]],'wf folder'!$B:$K,5,0),"No")</f>
        <v>No</v>
      </c>
      <c r="G440" s="90" t="str">
        <f>IFERROR(VLOOKUP(Table16[[#This Row],[Encounter_id]],'wf folder'!$B:$K,6,0),"No")</f>
        <v>Yes</v>
      </c>
      <c r="H440" s="90">
        <f>IFERROR(VLOOKUP(Table16[[#This Row],[Encounter_id]],'wf folder'!$B:$K,7,0),0)</f>
        <v>1</v>
      </c>
      <c r="I440" s="90" t="str">
        <f>IFERROR(VLOOKUP(Table16[[#This Row],[Encounter_id]],'wf folder'!$B:$K,8,0),"No")</f>
        <v>No</v>
      </c>
      <c r="J440" s="90" t="str">
        <f>IFERROR(VLOOKUP(Table16[[#This Row],[Encounter_id]],'wf folder'!$B:$K,9,0),"No")</f>
        <v>No</v>
      </c>
      <c r="K440" s="90" t="str">
        <f>IFERROR(VLOOKUP(Table16[[#This Row],[Encounter_id]],'wf folder'!$B:$K,10,0),"No")</f>
        <v>Yes</v>
      </c>
    </row>
    <row r="441" spans="1:11">
      <c r="A441" t="str">
        <f t="shared" si="6"/>
        <v>f</v>
      </c>
      <c r="B441" t="s">
        <v>857</v>
      </c>
      <c r="C441" s="90" t="str">
        <f>IFERROR(VLOOKUP(Table16[[#This Row],[Encounter_id]],'wf folder'!$B:$K,2,0),"No")</f>
        <v>No</v>
      </c>
      <c r="D441" s="90" t="str">
        <f>IFERROR(VLOOKUP(Table16[[#This Row],[Encounter_id]],'wf folder'!$B:$K,3,0),"No")</f>
        <v>No</v>
      </c>
      <c r="E441" s="90" t="str">
        <f>IFERROR(VLOOKUP(Table16[[#This Row],[Encounter_id]],'wf folder'!$B:$K,4,0),"No")</f>
        <v>No</v>
      </c>
      <c r="F441" s="90" t="str">
        <f>IFERROR(VLOOKUP(Table16[[#This Row],[Encounter_id]],'wf folder'!$B:$K,5,0),"No")</f>
        <v>No</v>
      </c>
      <c r="G441" s="90" t="str">
        <f>IFERROR(VLOOKUP(Table16[[#This Row],[Encounter_id]],'wf folder'!$B:$K,6,0),"No")</f>
        <v>No</v>
      </c>
      <c r="H441" s="90">
        <f>IFERROR(VLOOKUP(Table16[[#This Row],[Encounter_id]],'wf folder'!$B:$K,7,0),0)</f>
        <v>0</v>
      </c>
      <c r="I441" s="90" t="str">
        <f>IFERROR(VLOOKUP(Table16[[#This Row],[Encounter_id]],'wf folder'!$B:$K,8,0),"No")</f>
        <v>No</v>
      </c>
      <c r="J441" s="90" t="str">
        <f>IFERROR(VLOOKUP(Table16[[#This Row],[Encounter_id]],'wf folder'!$B:$K,9,0),"No")</f>
        <v>No</v>
      </c>
      <c r="K441" s="90" t="str">
        <f>IFERROR(VLOOKUP(Table16[[#This Row],[Encounter_id]],'wf folder'!$B:$K,10,0),"No")</f>
        <v>No</v>
      </c>
    </row>
    <row r="442" spans="1:11">
      <c r="A442" t="str">
        <f t="shared" si="6"/>
        <v>f</v>
      </c>
      <c r="B442" t="s">
        <v>858</v>
      </c>
      <c r="C442" s="90" t="str">
        <f>IFERROR(VLOOKUP(Table16[[#This Row],[Encounter_id]],'wf folder'!$B:$K,2,0),"No")</f>
        <v>No</v>
      </c>
      <c r="D442" s="90" t="str">
        <f>IFERROR(VLOOKUP(Table16[[#This Row],[Encounter_id]],'wf folder'!$B:$K,3,0),"No")</f>
        <v>No</v>
      </c>
      <c r="E442" s="90" t="str">
        <f>IFERROR(VLOOKUP(Table16[[#This Row],[Encounter_id]],'wf folder'!$B:$K,4,0),"No")</f>
        <v>No</v>
      </c>
      <c r="F442" s="90" t="str">
        <f>IFERROR(VLOOKUP(Table16[[#This Row],[Encounter_id]],'wf folder'!$B:$K,5,0),"No")</f>
        <v>No</v>
      </c>
      <c r="G442" s="90" t="str">
        <f>IFERROR(VLOOKUP(Table16[[#This Row],[Encounter_id]],'wf folder'!$B:$K,6,0),"No")</f>
        <v>No</v>
      </c>
      <c r="H442" s="90">
        <f>IFERROR(VLOOKUP(Table16[[#This Row],[Encounter_id]],'wf folder'!$B:$K,7,0),0)</f>
        <v>0</v>
      </c>
      <c r="I442" s="90" t="str">
        <f>IFERROR(VLOOKUP(Table16[[#This Row],[Encounter_id]],'wf folder'!$B:$K,8,0),"No")</f>
        <v>No</v>
      </c>
      <c r="J442" s="90" t="str">
        <f>IFERROR(VLOOKUP(Table16[[#This Row],[Encounter_id]],'wf folder'!$B:$K,9,0),"No")</f>
        <v>No</v>
      </c>
      <c r="K442" s="90" t="str">
        <f>IFERROR(VLOOKUP(Table16[[#This Row],[Encounter_id]],'wf folder'!$B:$K,10,0),"No")</f>
        <v>No</v>
      </c>
    </row>
    <row r="443" spans="1:11">
      <c r="A443" t="str">
        <f t="shared" si="6"/>
        <v>f</v>
      </c>
      <c r="B443" t="s">
        <v>859</v>
      </c>
      <c r="C443" s="90" t="str">
        <f>IFERROR(VLOOKUP(Table16[[#This Row],[Encounter_id]],'wf folder'!$B:$K,2,0),"No")</f>
        <v>No</v>
      </c>
      <c r="D443" s="90" t="str">
        <f>IFERROR(VLOOKUP(Table16[[#This Row],[Encounter_id]],'wf folder'!$B:$K,3,0),"No")</f>
        <v>No</v>
      </c>
      <c r="E443" s="90" t="str">
        <f>IFERROR(VLOOKUP(Table16[[#This Row],[Encounter_id]],'wf folder'!$B:$K,4,0),"No")</f>
        <v>No</v>
      </c>
      <c r="F443" s="90" t="str">
        <f>IFERROR(VLOOKUP(Table16[[#This Row],[Encounter_id]],'wf folder'!$B:$K,5,0),"No")</f>
        <v>No</v>
      </c>
      <c r="G443" s="90" t="str">
        <f>IFERROR(VLOOKUP(Table16[[#This Row],[Encounter_id]],'wf folder'!$B:$K,6,0),"No")</f>
        <v>No</v>
      </c>
      <c r="H443" s="90">
        <f>IFERROR(VLOOKUP(Table16[[#This Row],[Encounter_id]],'wf folder'!$B:$K,7,0),0)</f>
        <v>0</v>
      </c>
      <c r="I443" s="90" t="str">
        <f>IFERROR(VLOOKUP(Table16[[#This Row],[Encounter_id]],'wf folder'!$B:$K,8,0),"No")</f>
        <v>No</v>
      </c>
      <c r="J443" s="90" t="str">
        <f>IFERROR(VLOOKUP(Table16[[#This Row],[Encounter_id]],'wf folder'!$B:$K,9,0),"No")</f>
        <v>No</v>
      </c>
      <c r="K443" s="90" t="str">
        <f>IFERROR(VLOOKUP(Table16[[#This Row],[Encounter_id]],'wf folder'!$B:$K,10,0),"No")</f>
        <v>No</v>
      </c>
    </row>
    <row r="444" spans="1:11">
      <c r="A444" t="str">
        <f t="shared" si="6"/>
        <v>f</v>
      </c>
      <c r="B444" t="s">
        <v>860</v>
      </c>
      <c r="C444" s="90" t="str">
        <f>IFERROR(VLOOKUP(Table16[[#This Row],[Encounter_id]],'wf folder'!$B:$K,2,0),"No")</f>
        <v>No</v>
      </c>
      <c r="D444" s="90" t="str">
        <f>IFERROR(VLOOKUP(Table16[[#This Row],[Encounter_id]],'wf folder'!$B:$K,3,0),"No")</f>
        <v>No</v>
      </c>
      <c r="E444" s="90" t="str">
        <f>IFERROR(VLOOKUP(Table16[[#This Row],[Encounter_id]],'wf folder'!$B:$K,4,0),"No")</f>
        <v>Yes</v>
      </c>
      <c r="F444" s="90" t="str">
        <f>IFERROR(VLOOKUP(Table16[[#This Row],[Encounter_id]],'wf folder'!$B:$K,5,0),"No")</f>
        <v>No</v>
      </c>
      <c r="G444" s="90" t="str">
        <f>IFERROR(VLOOKUP(Table16[[#This Row],[Encounter_id]],'wf folder'!$B:$K,6,0),"No")</f>
        <v>No</v>
      </c>
      <c r="H444" s="90">
        <f>IFERROR(VLOOKUP(Table16[[#This Row],[Encounter_id]],'wf folder'!$B:$K,7,0),0)</f>
        <v>1</v>
      </c>
      <c r="I444" s="90" t="str">
        <f>IFERROR(VLOOKUP(Table16[[#This Row],[Encounter_id]],'wf folder'!$B:$K,8,0),"No")</f>
        <v>No</v>
      </c>
      <c r="J444" s="90" t="str">
        <f>IFERROR(VLOOKUP(Table16[[#This Row],[Encounter_id]],'wf folder'!$B:$K,9,0),"No")</f>
        <v>No</v>
      </c>
      <c r="K444" s="90" t="str">
        <f>IFERROR(VLOOKUP(Table16[[#This Row],[Encounter_id]],'wf folder'!$B:$K,10,0),"No")</f>
        <v>No</v>
      </c>
    </row>
    <row r="445" spans="1:11">
      <c r="A445" t="str">
        <f t="shared" si="6"/>
        <v>f</v>
      </c>
      <c r="B445" t="s">
        <v>861</v>
      </c>
      <c r="C445" s="90" t="str">
        <f>IFERROR(VLOOKUP(Table16[[#This Row],[Encounter_id]],'wf folder'!$B:$K,2,0),"No")</f>
        <v>No</v>
      </c>
      <c r="D445" s="90" t="str">
        <f>IFERROR(VLOOKUP(Table16[[#This Row],[Encounter_id]],'wf folder'!$B:$K,3,0),"No")</f>
        <v>No</v>
      </c>
      <c r="E445" s="90" t="str">
        <f>IFERROR(VLOOKUP(Table16[[#This Row],[Encounter_id]],'wf folder'!$B:$K,4,0),"No")</f>
        <v>No</v>
      </c>
      <c r="F445" s="90" t="str">
        <f>IFERROR(VLOOKUP(Table16[[#This Row],[Encounter_id]],'wf folder'!$B:$K,5,0),"No")</f>
        <v>No</v>
      </c>
      <c r="G445" s="90" t="str">
        <f>IFERROR(VLOOKUP(Table16[[#This Row],[Encounter_id]],'wf folder'!$B:$K,6,0),"No")</f>
        <v>No</v>
      </c>
      <c r="H445" s="90">
        <f>IFERROR(VLOOKUP(Table16[[#This Row],[Encounter_id]],'wf folder'!$B:$K,7,0),0)</f>
        <v>0</v>
      </c>
      <c r="I445" s="90" t="str">
        <f>IFERROR(VLOOKUP(Table16[[#This Row],[Encounter_id]],'wf folder'!$B:$K,8,0),"No")</f>
        <v>No</v>
      </c>
      <c r="J445" s="90" t="str">
        <f>IFERROR(VLOOKUP(Table16[[#This Row],[Encounter_id]],'wf folder'!$B:$K,9,0),"No")</f>
        <v>No</v>
      </c>
      <c r="K445" s="90" t="str">
        <f>IFERROR(VLOOKUP(Table16[[#This Row],[Encounter_id]],'wf folder'!$B:$K,10,0),"No")</f>
        <v>No</v>
      </c>
    </row>
    <row r="446" spans="1:11">
      <c r="A446" t="str">
        <f t="shared" si="6"/>
        <v>f</v>
      </c>
      <c r="B446" t="s">
        <v>862</v>
      </c>
      <c r="C446" s="90" t="str">
        <f>IFERROR(VLOOKUP(Table16[[#This Row],[Encounter_id]],'wf folder'!$B:$K,2,0),"No")</f>
        <v>No</v>
      </c>
      <c r="D446" s="90" t="str">
        <f>IFERROR(VLOOKUP(Table16[[#This Row],[Encounter_id]],'wf folder'!$B:$K,3,0),"No")</f>
        <v>No</v>
      </c>
      <c r="E446" s="90" t="str">
        <f>IFERROR(VLOOKUP(Table16[[#This Row],[Encounter_id]],'wf folder'!$B:$K,4,0),"No")</f>
        <v>No</v>
      </c>
      <c r="F446" s="90" t="str">
        <f>IFERROR(VLOOKUP(Table16[[#This Row],[Encounter_id]],'wf folder'!$B:$K,5,0),"No")</f>
        <v>No</v>
      </c>
      <c r="G446" s="90" t="str">
        <f>IFERROR(VLOOKUP(Table16[[#This Row],[Encounter_id]],'wf folder'!$B:$K,6,0),"No")</f>
        <v>No</v>
      </c>
      <c r="H446" s="90">
        <f>IFERROR(VLOOKUP(Table16[[#This Row],[Encounter_id]],'wf folder'!$B:$K,7,0),0)</f>
        <v>0</v>
      </c>
      <c r="I446" s="90" t="str">
        <f>IFERROR(VLOOKUP(Table16[[#This Row],[Encounter_id]],'wf folder'!$B:$K,8,0),"No")</f>
        <v>No</v>
      </c>
      <c r="J446" s="90" t="str">
        <f>IFERROR(VLOOKUP(Table16[[#This Row],[Encounter_id]],'wf folder'!$B:$K,9,0),"No")</f>
        <v>No</v>
      </c>
      <c r="K446" s="90" t="str">
        <f>IFERROR(VLOOKUP(Table16[[#This Row],[Encounter_id]],'wf folder'!$B:$K,10,0),"No")</f>
        <v>No</v>
      </c>
    </row>
    <row r="447" spans="1:11">
      <c r="A447" t="str">
        <f t="shared" si="6"/>
        <v>f</v>
      </c>
      <c r="B447" t="s">
        <v>863</v>
      </c>
      <c r="C447" s="90" t="str">
        <f>IFERROR(VLOOKUP(Table16[[#This Row],[Encounter_id]],'wf folder'!$B:$K,2,0),"No")</f>
        <v>No</v>
      </c>
      <c r="D447" s="90" t="str">
        <f>IFERROR(VLOOKUP(Table16[[#This Row],[Encounter_id]],'wf folder'!$B:$K,3,0),"No")</f>
        <v>No</v>
      </c>
      <c r="E447" s="90" t="str">
        <f>IFERROR(VLOOKUP(Table16[[#This Row],[Encounter_id]],'wf folder'!$B:$K,4,0),"No")</f>
        <v>No</v>
      </c>
      <c r="F447" s="90" t="str">
        <f>IFERROR(VLOOKUP(Table16[[#This Row],[Encounter_id]],'wf folder'!$B:$K,5,0),"No")</f>
        <v>No</v>
      </c>
      <c r="G447" s="90" t="str">
        <f>IFERROR(VLOOKUP(Table16[[#This Row],[Encounter_id]],'wf folder'!$B:$K,6,0),"No")</f>
        <v>No</v>
      </c>
      <c r="H447" s="90">
        <f>IFERROR(VLOOKUP(Table16[[#This Row],[Encounter_id]],'wf folder'!$B:$K,7,0),0)</f>
        <v>0</v>
      </c>
      <c r="I447" s="90" t="str">
        <f>IFERROR(VLOOKUP(Table16[[#This Row],[Encounter_id]],'wf folder'!$B:$K,8,0),"No")</f>
        <v>No</v>
      </c>
      <c r="J447" s="90" t="str">
        <f>IFERROR(VLOOKUP(Table16[[#This Row],[Encounter_id]],'wf folder'!$B:$K,9,0),"No")</f>
        <v>No</v>
      </c>
      <c r="K447" s="90" t="str">
        <f>IFERROR(VLOOKUP(Table16[[#This Row],[Encounter_id]],'wf folder'!$B:$K,10,0),"No")</f>
        <v>No</v>
      </c>
    </row>
    <row r="448" spans="1:11">
      <c r="A448" t="str">
        <f t="shared" si="6"/>
        <v>f</v>
      </c>
      <c r="B448" t="s">
        <v>864</v>
      </c>
      <c r="C448" s="90" t="str">
        <f>IFERROR(VLOOKUP(Table16[[#This Row],[Encounter_id]],'wf folder'!$B:$K,2,0),"No")</f>
        <v>No</v>
      </c>
      <c r="D448" s="90" t="str">
        <f>IFERROR(VLOOKUP(Table16[[#This Row],[Encounter_id]],'wf folder'!$B:$K,3,0),"No")</f>
        <v>No</v>
      </c>
      <c r="E448" s="90" t="str">
        <f>IFERROR(VLOOKUP(Table16[[#This Row],[Encounter_id]],'wf folder'!$B:$K,4,0),"No")</f>
        <v>No</v>
      </c>
      <c r="F448" s="90" t="str">
        <f>IFERROR(VLOOKUP(Table16[[#This Row],[Encounter_id]],'wf folder'!$B:$K,5,0),"No")</f>
        <v>No</v>
      </c>
      <c r="G448" s="90" t="str">
        <f>IFERROR(VLOOKUP(Table16[[#This Row],[Encounter_id]],'wf folder'!$B:$K,6,0),"No")</f>
        <v>No</v>
      </c>
      <c r="H448" s="90">
        <f>IFERROR(VLOOKUP(Table16[[#This Row],[Encounter_id]],'wf folder'!$B:$K,7,0),0)</f>
        <v>0</v>
      </c>
      <c r="I448" s="90" t="str">
        <f>IFERROR(VLOOKUP(Table16[[#This Row],[Encounter_id]],'wf folder'!$B:$K,8,0),"No")</f>
        <v>No</v>
      </c>
      <c r="J448" s="90" t="str">
        <f>IFERROR(VLOOKUP(Table16[[#This Row],[Encounter_id]],'wf folder'!$B:$K,9,0),"No")</f>
        <v>No</v>
      </c>
      <c r="K448" s="90" t="str">
        <f>IFERROR(VLOOKUP(Table16[[#This Row],[Encounter_id]],'wf folder'!$B:$K,10,0),"No")</f>
        <v>No</v>
      </c>
    </row>
    <row r="449" spans="1:11">
      <c r="A449" t="str">
        <f t="shared" si="6"/>
        <v>f</v>
      </c>
      <c r="B449" t="s">
        <v>865</v>
      </c>
      <c r="C449" s="90" t="str">
        <f>IFERROR(VLOOKUP(Table16[[#This Row],[Encounter_id]],'wf folder'!$B:$K,2,0),"No")</f>
        <v>No</v>
      </c>
      <c r="D449" s="90" t="str">
        <f>IFERROR(VLOOKUP(Table16[[#This Row],[Encounter_id]],'wf folder'!$B:$K,3,0),"No")</f>
        <v>No</v>
      </c>
      <c r="E449" s="90" t="str">
        <f>IFERROR(VLOOKUP(Table16[[#This Row],[Encounter_id]],'wf folder'!$B:$K,4,0),"No")</f>
        <v>Yes</v>
      </c>
      <c r="F449" s="90" t="str">
        <f>IFERROR(VLOOKUP(Table16[[#This Row],[Encounter_id]],'wf folder'!$B:$K,5,0),"No")</f>
        <v>No</v>
      </c>
      <c r="G449" s="90" t="str">
        <f>IFERROR(VLOOKUP(Table16[[#This Row],[Encounter_id]],'wf folder'!$B:$K,6,0),"No")</f>
        <v>No</v>
      </c>
      <c r="H449" s="90">
        <f>IFERROR(VLOOKUP(Table16[[#This Row],[Encounter_id]],'wf folder'!$B:$K,7,0),0)</f>
        <v>1</v>
      </c>
      <c r="I449" s="90" t="str">
        <f>IFERROR(VLOOKUP(Table16[[#This Row],[Encounter_id]],'wf folder'!$B:$K,8,0),"No")</f>
        <v>No</v>
      </c>
      <c r="J449" s="90" t="str">
        <f>IFERROR(VLOOKUP(Table16[[#This Row],[Encounter_id]],'wf folder'!$B:$K,9,0),"No")</f>
        <v>No</v>
      </c>
      <c r="K449" s="90" t="str">
        <f>IFERROR(VLOOKUP(Table16[[#This Row],[Encounter_id]],'wf folder'!$B:$K,10,0),"No")</f>
        <v>No</v>
      </c>
    </row>
    <row r="450" spans="1:11">
      <c r="A450" t="str">
        <f t="shared" si="6"/>
        <v>f</v>
      </c>
      <c r="B450" t="s">
        <v>866</v>
      </c>
      <c r="C450" s="90" t="str">
        <f>IFERROR(VLOOKUP(Table16[[#This Row],[Encounter_id]],'wf folder'!$B:$K,2,0),"No")</f>
        <v>No</v>
      </c>
      <c r="D450" s="90" t="str">
        <f>IFERROR(VLOOKUP(Table16[[#This Row],[Encounter_id]],'wf folder'!$B:$K,3,0),"No")</f>
        <v>No</v>
      </c>
      <c r="E450" s="90" t="str">
        <f>IFERROR(VLOOKUP(Table16[[#This Row],[Encounter_id]],'wf folder'!$B:$K,4,0),"No")</f>
        <v>No</v>
      </c>
      <c r="F450" s="90" t="str">
        <f>IFERROR(VLOOKUP(Table16[[#This Row],[Encounter_id]],'wf folder'!$B:$K,5,0),"No")</f>
        <v>No</v>
      </c>
      <c r="G450" s="90" t="str">
        <f>IFERROR(VLOOKUP(Table16[[#This Row],[Encounter_id]],'wf folder'!$B:$K,6,0),"No")</f>
        <v>No</v>
      </c>
      <c r="H450" s="90">
        <f>IFERROR(VLOOKUP(Table16[[#This Row],[Encounter_id]],'wf folder'!$B:$K,7,0),0)</f>
        <v>0</v>
      </c>
      <c r="I450" s="90" t="str">
        <f>IFERROR(VLOOKUP(Table16[[#This Row],[Encounter_id]],'wf folder'!$B:$K,8,0),"No")</f>
        <v>No</v>
      </c>
      <c r="J450" s="90" t="str">
        <f>IFERROR(VLOOKUP(Table16[[#This Row],[Encounter_id]],'wf folder'!$B:$K,9,0),"No")</f>
        <v>No</v>
      </c>
      <c r="K450" s="90" t="str">
        <f>IFERROR(VLOOKUP(Table16[[#This Row],[Encounter_id]],'wf folder'!$B:$K,10,0),"No")</f>
        <v>No</v>
      </c>
    </row>
    <row r="451" spans="1:11">
      <c r="A451" t="str">
        <f t="shared" ref="A451:A460" si="7">LEFT(B451,1)</f>
        <v>f</v>
      </c>
      <c r="B451" t="s">
        <v>867</v>
      </c>
      <c r="C451" s="90" t="str">
        <f>IFERROR(VLOOKUP(Table16[[#This Row],[Encounter_id]],'wf folder'!$B:$K,2,0),"No")</f>
        <v>No</v>
      </c>
      <c r="D451" s="90" t="str">
        <f>IFERROR(VLOOKUP(Table16[[#This Row],[Encounter_id]],'wf folder'!$B:$K,3,0),"No")</f>
        <v>No</v>
      </c>
      <c r="E451" s="90" t="str">
        <f>IFERROR(VLOOKUP(Table16[[#This Row],[Encounter_id]],'wf folder'!$B:$K,4,0),"No")</f>
        <v>No</v>
      </c>
      <c r="F451" s="90" t="str">
        <f>IFERROR(VLOOKUP(Table16[[#This Row],[Encounter_id]],'wf folder'!$B:$K,5,0),"No")</f>
        <v>No</v>
      </c>
      <c r="G451" s="90" t="str">
        <f>IFERROR(VLOOKUP(Table16[[#This Row],[Encounter_id]],'wf folder'!$B:$K,6,0),"No")</f>
        <v>Yes</v>
      </c>
      <c r="H451" s="90">
        <f>IFERROR(VLOOKUP(Table16[[#This Row],[Encounter_id]],'wf folder'!$B:$K,7,0),0)</f>
        <v>1</v>
      </c>
      <c r="I451" s="90" t="str">
        <f>IFERROR(VLOOKUP(Table16[[#This Row],[Encounter_id]],'wf folder'!$B:$K,8,0),"No")</f>
        <v>No</v>
      </c>
      <c r="J451" s="90" t="str">
        <f>IFERROR(VLOOKUP(Table16[[#This Row],[Encounter_id]],'wf folder'!$B:$K,9,0),"No")</f>
        <v>No</v>
      </c>
      <c r="K451" s="90" t="str">
        <f>IFERROR(VLOOKUP(Table16[[#This Row],[Encounter_id]],'wf folder'!$B:$K,10,0),"No")</f>
        <v>Yes</v>
      </c>
    </row>
    <row r="452" spans="1:11">
      <c r="A452" t="str">
        <f t="shared" si="7"/>
        <v>f</v>
      </c>
      <c r="B452" t="s">
        <v>868</v>
      </c>
      <c r="C452" s="90" t="str">
        <f>IFERROR(VLOOKUP(Table16[[#This Row],[Encounter_id]],'wf folder'!$B:$K,2,0),"No")</f>
        <v>No</v>
      </c>
      <c r="D452" s="90" t="str">
        <f>IFERROR(VLOOKUP(Table16[[#This Row],[Encounter_id]],'wf folder'!$B:$K,3,0),"No")</f>
        <v>No</v>
      </c>
      <c r="E452" s="90" t="str">
        <f>IFERROR(VLOOKUP(Table16[[#This Row],[Encounter_id]],'wf folder'!$B:$K,4,0),"No")</f>
        <v>No</v>
      </c>
      <c r="F452" s="90" t="str">
        <f>IFERROR(VLOOKUP(Table16[[#This Row],[Encounter_id]],'wf folder'!$B:$K,5,0),"No")</f>
        <v>No</v>
      </c>
      <c r="G452" s="90" t="str">
        <f>IFERROR(VLOOKUP(Table16[[#This Row],[Encounter_id]],'wf folder'!$B:$K,6,0),"No")</f>
        <v>No</v>
      </c>
      <c r="H452" s="90">
        <f>IFERROR(VLOOKUP(Table16[[#This Row],[Encounter_id]],'wf folder'!$B:$K,7,0),0)</f>
        <v>0</v>
      </c>
      <c r="I452" s="90" t="str">
        <f>IFERROR(VLOOKUP(Table16[[#This Row],[Encounter_id]],'wf folder'!$B:$K,8,0),"No")</f>
        <v>No</v>
      </c>
      <c r="J452" s="90" t="str">
        <f>IFERROR(VLOOKUP(Table16[[#This Row],[Encounter_id]],'wf folder'!$B:$K,9,0),"No")</f>
        <v>No</v>
      </c>
      <c r="K452" s="90" t="str">
        <f>IFERROR(VLOOKUP(Table16[[#This Row],[Encounter_id]],'wf folder'!$B:$K,10,0),"No")</f>
        <v>No</v>
      </c>
    </row>
    <row r="453" spans="1:11">
      <c r="A453" t="str">
        <f t="shared" si="7"/>
        <v>f</v>
      </c>
      <c r="B453" t="s">
        <v>869</v>
      </c>
      <c r="C453" s="90" t="str">
        <f>IFERROR(VLOOKUP(Table16[[#This Row],[Encounter_id]],'wf folder'!$B:$K,2,0),"No")</f>
        <v>No</v>
      </c>
      <c r="D453" s="90" t="str">
        <f>IFERROR(VLOOKUP(Table16[[#This Row],[Encounter_id]],'wf folder'!$B:$K,3,0),"No")</f>
        <v>No</v>
      </c>
      <c r="E453" s="90" t="str">
        <f>IFERROR(VLOOKUP(Table16[[#This Row],[Encounter_id]],'wf folder'!$B:$K,4,0),"No")</f>
        <v>Yes</v>
      </c>
      <c r="F453" s="90" t="str">
        <f>IFERROR(VLOOKUP(Table16[[#This Row],[Encounter_id]],'wf folder'!$B:$K,5,0),"No")</f>
        <v>No</v>
      </c>
      <c r="G453" s="90" t="str">
        <f>IFERROR(VLOOKUP(Table16[[#This Row],[Encounter_id]],'wf folder'!$B:$K,6,0),"No")</f>
        <v>No</v>
      </c>
      <c r="H453" s="90">
        <f>IFERROR(VLOOKUP(Table16[[#This Row],[Encounter_id]],'wf folder'!$B:$K,7,0),0)</f>
        <v>1</v>
      </c>
      <c r="I453" s="90" t="str">
        <f>IFERROR(VLOOKUP(Table16[[#This Row],[Encounter_id]],'wf folder'!$B:$K,8,0),"No")</f>
        <v>No</v>
      </c>
      <c r="J453" s="90" t="str">
        <f>IFERROR(VLOOKUP(Table16[[#This Row],[Encounter_id]],'wf folder'!$B:$K,9,0),"No")</f>
        <v>No</v>
      </c>
      <c r="K453" s="90" t="str">
        <f>IFERROR(VLOOKUP(Table16[[#This Row],[Encounter_id]],'wf folder'!$B:$K,10,0),"No")</f>
        <v>No</v>
      </c>
    </row>
    <row r="454" spans="1:11">
      <c r="A454" t="str">
        <f t="shared" si="7"/>
        <v>f</v>
      </c>
      <c r="B454" t="s">
        <v>870</v>
      </c>
      <c r="C454" s="90" t="str">
        <f>IFERROR(VLOOKUP(Table16[[#This Row],[Encounter_id]],'wf folder'!$B:$K,2,0),"No")</f>
        <v>No</v>
      </c>
      <c r="D454" s="90" t="str">
        <f>IFERROR(VLOOKUP(Table16[[#This Row],[Encounter_id]],'wf folder'!$B:$K,3,0),"No")</f>
        <v>No</v>
      </c>
      <c r="E454" s="90" t="str">
        <f>IFERROR(VLOOKUP(Table16[[#This Row],[Encounter_id]],'wf folder'!$B:$K,4,0),"No")</f>
        <v>No</v>
      </c>
      <c r="F454" s="90" t="str">
        <f>IFERROR(VLOOKUP(Table16[[#This Row],[Encounter_id]],'wf folder'!$B:$K,5,0),"No")</f>
        <v>No</v>
      </c>
      <c r="G454" s="90" t="str">
        <f>IFERROR(VLOOKUP(Table16[[#This Row],[Encounter_id]],'wf folder'!$B:$K,6,0),"No")</f>
        <v>No</v>
      </c>
      <c r="H454" s="90">
        <f>IFERROR(VLOOKUP(Table16[[#This Row],[Encounter_id]],'wf folder'!$B:$K,7,0),0)</f>
        <v>0</v>
      </c>
      <c r="I454" s="90" t="str">
        <f>IFERROR(VLOOKUP(Table16[[#This Row],[Encounter_id]],'wf folder'!$B:$K,8,0),"No")</f>
        <v>No</v>
      </c>
      <c r="J454" s="90" t="str">
        <f>IFERROR(VLOOKUP(Table16[[#This Row],[Encounter_id]],'wf folder'!$B:$K,9,0),"No")</f>
        <v>No</v>
      </c>
      <c r="K454" s="90" t="str">
        <f>IFERROR(VLOOKUP(Table16[[#This Row],[Encounter_id]],'wf folder'!$B:$K,10,0),"No")</f>
        <v>No</v>
      </c>
    </row>
    <row r="455" spans="1:11">
      <c r="A455" t="str">
        <f t="shared" si="7"/>
        <v>f</v>
      </c>
      <c r="B455" t="s">
        <v>871</v>
      </c>
      <c r="C455" s="90" t="str">
        <f>IFERROR(VLOOKUP(Table16[[#This Row],[Encounter_id]],'wf folder'!$B:$K,2,0),"No")</f>
        <v>No</v>
      </c>
      <c r="D455" s="90" t="str">
        <f>IFERROR(VLOOKUP(Table16[[#This Row],[Encounter_id]],'wf folder'!$B:$K,3,0),"No")</f>
        <v>No</v>
      </c>
      <c r="E455" s="90" t="str">
        <f>IFERROR(VLOOKUP(Table16[[#This Row],[Encounter_id]],'wf folder'!$B:$K,4,0),"No")</f>
        <v>No</v>
      </c>
      <c r="F455" s="90" t="str">
        <f>IFERROR(VLOOKUP(Table16[[#This Row],[Encounter_id]],'wf folder'!$B:$K,5,0),"No")</f>
        <v>No</v>
      </c>
      <c r="G455" s="90" t="str">
        <f>IFERROR(VLOOKUP(Table16[[#This Row],[Encounter_id]],'wf folder'!$B:$K,6,0),"No")</f>
        <v>No</v>
      </c>
      <c r="H455" s="90">
        <f>IFERROR(VLOOKUP(Table16[[#This Row],[Encounter_id]],'wf folder'!$B:$K,7,0),0)</f>
        <v>0</v>
      </c>
      <c r="I455" s="90" t="str">
        <f>IFERROR(VLOOKUP(Table16[[#This Row],[Encounter_id]],'wf folder'!$B:$K,8,0),"No")</f>
        <v>No</v>
      </c>
      <c r="J455" s="90" t="str">
        <f>IFERROR(VLOOKUP(Table16[[#This Row],[Encounter_id]],'wf folder'!$B:$K,9,0),"No")</f>
        <v>No</v>
      </c>
      <c r="K455" s="90" t="str">
        <f>IFERROR(VLOOKUP(Table16[[#This Row],[Encounter_id]],'wf folder'!$B:$K,10,0),"No")</f>
        <v>No</v>
      </c>
    </row>
    <row r="456" spans="1:11">
      <c r="A456" t="str">
        <f t="shared" si="7"/>
        <v>f</v>
      </c>
      <c r="B456" t="s">
        <v>872</v>
      </c>
      <c r="C456" s="90" t="str">
        <f>IFERROR(VLOOKUP(Table16[[#This Row],[Encounter_id]],'wf folder'!$B:$K,2,0),"No")</f>
        <v>No</v>
      </c>
      <c r="D456" s="90" t="str">
        <f>IFERROR(VLOOKUP(Table16[[#This Row],[Encounter_id]],'wf folder'!$B:$K,3,0),"No")</f>
        <v>No</v>
      </c>
      <c r="E456" s="90" t="str">
        <f>IFERROR(VLOOKUP(Table16[[#This Row],[Encounter_id]],'wf folder'!$B:$K,4,0),"No")</f>
        <v>No</v>
      </c>
      <c r="F456" s="90" t="str">
        <f>IFERROR(VLOOKUP(Table16[[#This Row],[Encounter_id]],'wf folder'!$B:$K,5,0),"No")</f>
        <v>No</v>
      </c>
      <c r="G456" s="90" t="str">
        <f>IFERROR(VLOOKUP(Table16[[#This Row],[Encounter_id]],'wf folder'!$B:$K,6,0),"No")</f>
        <v>No</v>
      </c>
      <c r="H456" s="90">
        <f>IFERROR(VLOOKUP(Table16[[#This Row],[Encounter_id]],'wf folder'!$B:$K,7,0),0)</f>
        <v>0</v>
      </c>
      <c r="I456" s="90" t="str">
        <f>IFERROR(VLOOKUP(Table16[[#This Row],[Encounter_id]],'wf folder'!$B:$K,8,0),"No")</f>
        <v>No</v>
      </c>
      <c r="J456" s="90" t="str">
        <f>IFERROR(VLOOKUP(Table16[[#This Row],[Encounter_id]],'wf folder'!$B:$K,9,0),"No")</f>
        <v>No</v>
      </c>
      <c r="K456" s="90" t="str">
        <f>IFERROR(VLOOKUP(Table16[[#This Row],[Encounter_id]],'wf folder'!$B:$K,10,0),"No")</f>
        <v>No</v>
      </c>
    </row>
    <row r="457" spans="1:11">
      <c r="A457" t="str">
        <f t="shared" si="7"/>
        <v>f</v>
      </c>
      <c r="B457" t="s">
        <v>873</v>
      </c>
      <c r="C457" s="90" t="str">
        <f>IFERROR(VLOOKUP(Table16[[#This Row],[Encounter_id]],'wf folder'!$B:$K,2,0),"No")</f>
        <v>No</v>
      </c>
      <c r="D457" s="90" t="str">
        <f>IFERROR(VLOOKUP(Table16[[#This Row],[Encounter_id]],'wf folder'!$B:$K,3,0),"No")</f>
        <v>Yes</v>
      </c>
      <c r="E457" s="90" t="str">
        <f>IFERROR(VLOOKUP(Table16[[#This Row],[Encounter_id]],'wf folder'!$B:$K,4,0),"No")</f>
        <v>No</v>
      </c>
      <c r="F457" s="90" t="str">
        <f>IFERROR(VLOOKUP(Table16[[#This Row],[Encounter_id]],'wf folder'!$B:$K,5,0),"No")</f>
        <v>No</v>
      </c>
      <c r="G457" s="90" t="str">
        <f>IFERROR(VLOOKUP(Table16[[#This Row],[Encounter_id]],'wf folder'!$B:$K,6,0),"No")</f>
        <v>No</v>
      </c>
      <c r="H457" s="90">
        <f>IFERROR(VLOOKUP(Table16[[#This Row],[Encounter_id]],'wf folder'!$B:$K,7,0),0)</f>
        <v>1</v>
      </c>
      <c r="I457" s="90" t="str">
        <f>IFERROR(VLOOKUP(Table16[[#This Row],[Encounter_id]],'wf folder'!$B:$K,8,0),"No")</f>
        <v>No</v>
      </c>
      <c r="J457" s="90" t="str">
        <f>IFERROR(VLOOKUP(Table16[[#This Row],[Encounter_id]],'wf folder'!$B:$K,9,0),"No")</f>
        <v>No</v>
      </c>
      <c r="K457" s="90" t="str">
        <f>IFERROR(VLOOKUP(Table16[[#This Row],[Encounter_id]],'wf folder'!$B:$K,10,0),"No")</f>
        <v>No</v>
      </c>
    </row>
    <row r="458" spans="1:11">
      <c r="A458" t="str">
        <f t="shared" si="7"/>
        <v>f</v>
      </c>
      <c r="B458" t="s">
        <v>874</v>
      </c>
      <c r="C458" s="90" t="str">
        <f>IFERROR(VLOOKUP(Table16[[#This Row],[Encounter_id]],'wf folder'!$B:$K,2,0),"No")</f>
        <v>No</v>
      </c>
      <c r="D458" s="90" t="str">
        <f>IFERROR(VLOOKUP(Table16[[#This Row],[Encounter_id]],'wf folder'!$B:$K,3,0),"No")</f>
        <v>No</v>
      </c>
      <c r="E458" s="90" t="str">
        <f>IFERROR(VLOOKUP(Table16[[#This Row],[Encounter_id]],'wf folder'!$B:$K,4,0),"No")</f>
        <v>No</v>
      </c>
      <c r="F458" s="90" t="str">
        <f>IFERROR(VLOOKUP(Table16[[#This Row],[Encounter_id]],'wf folder'!$B:$K,5,0),"No")</f>
        <v>No</v>
      </c>
      <c r="G458" s="90" t="str">
        <f>IFERROR(VLOOKUP(Table16[[#This Row],[Encounter_id]],'wf folder'!$B:$K,6,0),"No")</f>
        <v>No</v>
      </c>
      <c r="H458" s="90">
        <f>IFERROR(VLOOKUP(Table16[[#This Row],[Encounter_id]],'wf folder'!$B:$K,7,0),0)</f>
        <v>0</v>
      </c>
      <c r="I458" s="90" t="str">
        <f>IFERROR(VLOOKUP(Table16[[#This Row],[Encounter_id]],'wf folder'!$B:$K,8,0),"No")</f>
        <v>No</v>
      </c>
      <c r="J458" s="90" t="str">
        <f>IFERROR(VLOOKUP(Table16[[#This Row],[Encounter_id]],'wf folder'!$B:$K,9,0),"No")</f>
        <v>No</v>
      </c>
      <c r="K458" s="90" t="str">
        <f>IFERROR(VLOOKUP(Table16[[#This Row],[Encounter_id]],'wf folder'!$B:$K,10,0),"No")</f>
        <v>No</v>
      </c>
    </row>
    <row r="459" spans="1:11">
      <c r="A459" t="str">
        <f t="shared" si="7"/>
        <v>f</v>
      </c>
      <c r="B459" t="s">
        <v>875</v>
      </c>
      <c r="C459" s="90" t="str">
        <f>IFERROR(VLOOKUP(Table16[[#This Row],[Encounter_id]],'wf folder'!$B:$K,2,0),"No")</f>
        <v>No</v>
      </c>
      <c r="D459" s="90" t="str">
        <f>IFERROR(VLOOKUP(Table16[[#This Row],[Encounter_id]],'wf folder'!$B:$K,3,0),"No")</f>
        <v>No</v>
      </c>
      <c r="E459" s="90" t="str">
        <f>IFERROR(VLOOKUP(Table16[[#This Row],[Encounter_id]],'wf folder'!$B:$K,4,0),"No")</f>
        <v>No</v>
      </c>
      <c r="F459" s="90" t="str">
        <f>IFERROR(VLOOKUP(Table16[[#This Row],[Encounter_id]],'wf folder'!$B:$K,5,0),"No")</f>
        <v>No</v>
      </c>
      <c r="G459" s="90" t="str">
        <f>IFERROR(VLOOKUP(Table16[[#This Row],[Encounter_id]],'wf folder'!$B:$K,6,0),"No")</f>
        <v>No</v>
      </c>
      <c r="H459" s="90">
        <f>IFERROR(VLOOKUP(Table16[[#This Row],[Encounter_id]],'wf folder'!$B:$K,7,0),0)</f>
        <v>0</v>
      </c>
      <c r="I459" s="90" t="str">
        <f>IFERROR(VLOOKUP(Table16[[#This Row],[Encounter_id]],'wf folder'!$B:$K,8,0),"No")</f>
        <v>No</v>
      </c>
      <c r="J459" s="90" t="str">
        <f>IFERROR(VLOOKUP(Table16[[#This Row],[Encounter_id]],'wf folder'!$B:$K,9,0),"No")</f>
        <v>No</v>
      </c>
      <c r="K459" s="90" t="str">
        <f>IFERROR(VLOOKUP(Table16[[#This Row],[Encounter_id]],'wf folder'!$B:$K,10,0),"No")</f>
        <v>No</v>
      </c>
    </row>
    <row r="460" spans="1:11">
      <c r="A460" t="str">
        <f t="shared" si="7"/>
        <v>f</v>
      </c>
      <c r="B460" t="s">
        <v>876</v>
      </c>
      <c r="C460" s="90" t="str">
        <f>IFERROR(VLOOKUP(Table16[[#This Row],[Encounter_id]],'wf folder'!$B:$K,2,0),"No")</f>
        <v>No</v>
      </c>
      <c r="D460" s="90" t="str">
        <f>IFERROR(VLOOKUP(Table16[[#This Row],[Encounter_id]],'wf folder'!$B:$K,3,0),"No")</f>
        <v>No</v>
      </c>
      <c r="E460" s="90" t="str">
        <f>IFERROR(VLOOKUP(Table16[[#This Row],[Encounter_id]],'wf folder'!$B:$K,4,0),"No")</f>
        <v>No</v>
      </c>
      <c r="F460" s="90" t="str">
        <f>IFERROR(VLOOKUP(Table16[[#This Row],[Encounter_id]],'wf folder'!$B:$K,5,0),"No")</f>
        <v>No</v>
      </c>
      <c r="G460" s="90" t="str">
        <f>IFERROR(VLOOKUP(Table16[[#This Row],[Encounter_id]],'wf folder'!$B:$K,6,0),"No")</f>
        <v>No</v>
      </c>
      <c r="H460" s="90">
        <f>IFERROR(VLOOKUP(Table16[[#This Row],[Encounter_id]],'wf folder'!$B:$K,7,0),0)</f>
        <v>0</v>
      </c>
      <c r="I460" s="90" t="str">
        <f>IFERROR(VLOOKUP(Table16[[#This Row],[Encounter_id]],'wf folder'!$B:$K,8,0),"No")</f>
        <v>No</v>
      </c>
      <c r="J460" s="90" t="str">
        <f>IFERROR(VLOOKUP(Table16[[#This Row],[Encounter_id]],'wf folder'!$B:$K,9,0),"No")</f>
        <v>No</v>
      </c>
      <c r="K460" s="90" t="str">
        <f>IFERROR(VLOOKUP(Table16[[#This Row],[Encounter_id]],'wf folder'!$B:$K,10,0),"No")</f>
        <v>No</v>
      </c>
    </row>
    <row r="465" spans="5:5">
      <c r="E465" t="s">
        <v>899</v>
      </c>
    </row>
  </sheetData>
  <conditionalFormatting sqref="B2:B460">
    <cfRule type="duplicateValues" dxfId="4" priority="3"/>
  </conditionalFormatting>
  <conditionalFormatting sqref="C2:K460">
    <cfRule type="cellIs" dxfId="3" priority="92" operator="equal">
      <formula>"No"</formula>
    </cfRule>
    <cfRule type="cellIs" dxfId="2" priority="93" operator="equal">
      <formula>"Yes"</formula>
    </cfRule>
  </conditionalFormatting>
  <conditionalFormatting sqref="H2:H460">
    <cfRule type="cellIs" dxfId="1" priority="1" operator="greaterThan">
      <formula>0</formula>
    </cfRule>
    <cfRule type="cellIs" dxfId="0" priority="2" operator="equal">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A278-44FE-4BBD-824A-4B2EB15DEB54}">
  <dimension ref="A1:C10"/>
  <sheetViews>
    <sheetView workbookViewId="0">
      <selection activeCell="B13" sqref="B13"/>
    </sheetView>
  </sheetViews>
  <sheetFormatPr defaultRowHeight="14.4"/>
  <cols>
    <col min="1" max="1" width="18.5546875" bestFit="1" customWidth="1"/>
    <col min="2" max="2" width="216.33203125" customWidth="1"/>
  </cols>
  <sheetData>
    <row r="1" spans="1:3">
      <c r="A1" t="s">
        <v>27</v>
      </c>
      <c r="B1" t="s">
        <v>0</v>
      </c>
      <c r="C1" t="s">
        <v>263</v>
      </c>
    </row>
    <row r="2" spans="1:3" ht="57.6">
      <c r="A2" t="s">
        <v>28</v>
      </c>
      <c r="B2" s="2" t="s">
        <v>38</v>
      </c>
      <c r="C2" s="73" t="s">
        <v>262</v>
      </c>
    </row>
    <row r="3" spans="1:3" ht="72">
      <c r="A3" t="s">
        <v>29</v>
      </c>
      <c r="B3" s="2" t="s">
        <v>37</v>
      </c>
      <c r="C3" s="73"/>
    </row>
    <row r="4" spans="1:3" ht="28.8">
      <c r="A4" t="s">
        <v>30</v>
      </c>
      <c r="B4" s="2" t="s">
        <v>39</v>
      </c>
      <c r="C4" s="73"/>
    </row>
    <row r="5" spans="1:3" ht="28.8">
      <c r="A5" t="s">
        <v>31</v>
      </c>
      <c r="B5" s="2" t="s">
        <v>40</v>
      </c>
      <c r="C5" s="73"/>
    </row>
    <row r="6" spans="1:3" ht="28.8">
      <c r="A6" t="s">
        <v>32</v>
      </c>
      <c r="B6" s="2" t="s">
        <v>41</v>
      </c>
      <c r="C6" s="73"/>
    </row>
    <row r="7" spans="1:3">
      <c r="A7" t="s">
        <v>33</v>
      </c>
      <c r="B7" s="2" t="s">
        <v>42</v>
      </c>
      <c r="C7" s="73"/>
    </row>
    <row r="8" spans="1:3" ht="28.8">
      <c r="A8" s="69" t="s">
        <v>34</v>
      </c>
      <c r="B8" s="70" t="s">
        <v>913</v>
      </c>
      <c r="C8" s="73"/>
    </row>
    <row r="9" spans="1:3" ht="28.8">
      <c r="A9" s="71" t="s">
        <v>35</v>
      </c>
      <c r="B9" s="72" t="s">
        <v>43</v>
      </c>
      <c r="C9" s="73"/>
    </row>
    <row r="10" spans="1:3" ht="28.8">
      <c r="A10" s="69" t="s">
        <v>36</v>
      </c>
      <c r="B10" s="70" t="s">
        <v>44</v>
      </c>
      <c r="C10" s="73"/>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C9EA-D5E3-4D9F-9AF8-8E1D692AA854}">
  <dimension ref="A4:B17"/>
  <sheetViews>
    <sheetView workbookViewId="0">
      <selection activeCell="A9" sqref="A9"/>
    </sheetView>
  </sheetViews>
  <sheetFormatPr defaultRowHeight="14.4"/>
  <cols>
    <col min="1" max="1" width="128.88671875" bestFit="1" customWidth="1"/>
    <col min="2" max="2" width="18.88671875" customWidth="1"/>
  </cols>
  <sheetData>
    <row r="4" spans="1:2" ht="15.6">
      <c r="A4" s="112" t="s">
        <v>909</v>
      </c>
      <c r="B4" s="73" t="s">
        <v>912</v>
      </c>
    </row>
    <row r="5" spans="1:2" ht="15.6">
      <c r="A5" s="112" t="s">
        <v>910</v>
      </c>
      <c r="B5" s="90" t="s">
        <v>912</v>
      </c>
    </row>
    <row r="6" spans="1:2" ht="15.6">
      <c r="A6" s="112" t="s">
        <v>911</v>
      </c>
    </row>
    <row r="7" spans="1:2" ht="15.6">
      <c r="A7" s="112"/>
    </row>
    <row r="8" spans="1:2" ht="15.6">
      <c r="A8" s="112"/>
    </row>
    <row r="9" spans="1:2">
      <c r="A9" s="113" t="s">
        <v>915</v>
      </c>
    </row>
    <row r="10" spans="1:2">
      <c r="A10" s="113"/>
    </row>
    <row r="11" spans="1:2" ht="43.2">
      <c r="A11" s="2" t="s">
        <v>914</v>
      </c>
    </row>
    <row r="12" spans="1:2" ht="15.6">
      <c r="A12" s="112"/>
    </row>
    <row r="13" spans="1:2" ht="15.6">
      <c r="A13" s="112"/>
    </row>
    <row r="14" spans="1:2" ht="42">
      <c r="A14" s="114" t="s">
        <v>916</v>
      </c>
      <c r="B14" t="s">
        <v>917</v>
      </c>
    </row>
    <row r="15" spans="1:2">
      <c r="A15" s="113"/>
    </row>
    <row r="16" spans="1:2">
      <c r="A16" t="s">
        <v>918</v>
      </c>
    </row>
    <row r="17" spans="1:1">
      <c r="A17" t="s">
        <v>919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3348-E007-4A14-8EA0-5278CC72AA77}">
  <sheetPr>
    <tabColor theme="1"/>
    <pageSetUpPr autoPageBreaks="0" fitToPage="1"/>
  </sheetPr>
  <dimension ref="A1:I180"/>
  <sheetViews>
    <sheetView showGridLines="0" topLeftCell="A6" zoomScaleNormal="100" workbookViewId="0">
      <selection activeCell="F12" sqref="F12"/>
    </sheetView>
  </sheetViews>
  <sheetFormatPr defaultColWidth="11" defaultRowHeight="14.4"/>
  <cols>
    <col min="1" max="1" width="3.44140625" style="30" customWidth="1"/>
    <col min="2" max="2" width="23.109375" style="30" customWidth="1"/>
    <col min="3" max="7" width="22.5546875" style="30" customWidth="1"/>
    <col min="8" max="8" width="24.109375" style="30" customWidth="1"/>
    <col min="9" max="9" width="3.44140625" style="30" customWidth="1"/>
    <col min="10" max="13" width="11" style="30"/>
    <col min="14" max="14" width="7" style="30" customWidth="1"/>
    <col min="15" max="16384" width="11" style="30"/>
  </cols>
  <sheetData>
    <row r="1" spans="1:9" ht="18" customHeight="1"/>
    <row r="2" spans="1:9" s="33" customFormat="1" ht="75" customHeight="1">
      <c r="A2" s="31"/>
      <c r="B2" s="32" t="s">
        <v>25</v>
      </c>
      <c r="D2" s="32"/>
      <c r="E2" s="32"/>
      <c r="F2" s="31"/>
      <c r="G2" s="31"/>
      <c r="H2" s="34">
        <v>2024</v>
      </c>
    </row>
    <row r="3" spans="1:9" s="33" customFormat="1" ht="25.2" customHeight="1">
      <c r="A3" s="35"/>
      <c r="B3" s="36" t="s">
        <v>16</v>
      </c>
      <c r="C3" s="37" t="str">
        <f>UPPER(TEXT(C4,"dddd"))</f>
        <v>TUESDAY</v>
      </c>
      <c r="D3" s="38" t="str">
        <f t="shared" ref="D3:H3" si="0">UPPER(TEXT(D4,"dddd"))</f>
        <v>WEDNESDAY</v>
      </c>
      <c r="E3" s="37" t="str">
        <f t="shared" si="0"/>
        <v>THURSDAY</v>
      </c>
      <c r="F3" s="38" t="str">
        <f t="shared" si="0"/>
        <v>FRIDAY</v>
      </c>
      <c r="G3" s="37" t="str">
        <f t="shared" si="0"/>
        <v>SATURDAY</v>
      </c>
      <c r="H3" s="39" t="str">
        <f t="shared" si="0"/>
        <v>SUNDAY</v>
      </c>
    </row>
    <row r="4" spans="1:9" s="33" customFormat="1" ht="25.2" customHeight="1">
      <c r="B4" s="40">
        <f t="array" ref="B4:H4">Days+1+DATE(Calendar1Year,Calendar1MonthOption,1)-WEEKDAY(DATE(Calendar1Year,Calendar1MonthOption,1),WeekdayOption)</f>
        <v>45474</v>
      </c>
      <c r="C4" s="40">
        <v>45475</v>
      </c>
      <c r="D4" s="40">
        <v>45476</v>
      </c>
      <c r="E4" s="40">
        <v>45477</v>
      </c>
      <c r="F4" s="40">
        <v>45478</v>
      </c>
      <c r="G4" s="40">
        <v>45479</v>
      </c>
      <c r="H4" s="41">
        <v>45480</v>
      </c>
    </row>
    <row r="5" spans="1:9" ht="75" customHeight="1">
      <c r="B5" s="42"/>
      <c r="C5" s="42"/>
      <c r="D5" s="42"/>
      <c r="E5" s="42"/>
      <c r="F5" s="42"/>
      <c r="G5" s="42"/>
      <c r="H5" s="43"/>
    </row>
    <row r="6" spans="1:9" s="33" customFormat="1" ht="25.2" customHeight="1">
      <c r="B6" s="44">
        <f t="array" ref="B6:H6">Days+8+DATE(Calendar1Year,Calendar1MonthOption,1)-WEEKDAY(DATE(Calendar1Year,Calendar1MonthOption,1),WeekdayOption)</f>
        <v>45481</v>
      </c>
      <c r="C6" s="44">
        <v>45482</v>
      </c>
      <c r="D6" s="44">
        <v>45483</v>
      </c>
      <c r="E6" s="44">
        <v>45484</v>
      </c>
      <c r="F6" s="44">
        <v>45485</v>
      </c>
      <c r="G6" s="44">
        <v>45486</v>
      </c>
      <c r="H6" s="45">
        <v>45487</v>
      </c>
    </row>
    <row r="7" spans="1:9" ht="75" customHeight="1">
      <c r="B7" s="42"/>
      <c r="C7" s="42"/>
      <c r="D7" s="42"/>
      <c r="E7" s="42"/>
      <c r="F7" s="42"/>
      <c r="G7" s="42"/>
      <c r="H7" s="46"/>
    </row>
    <row r="8" spans="1:9" s="33" customFormat="1" ht="25.2" customHeight="1">
      <c r="B8" s="44">
        <f t="array" ref="B8:H8">Days+15+DATE(Calendar1Year,Calendar1MonthOption,1)-WEEKDAY(DATE(Calendar1Year,Calendar1MonthOption,1),WeekdayOption)</f>
        <v>45488</v>
      </c>
      <c r="C8" s="44">
        <v>45489</v>
      </c>
      <c r="D8" s="44">
        <v>45490</v>
      </c>
      <c r="E8" s="44">
        <v>45491</v>
      </c>
      <c r="F8" s="44">
        <v>45492</v>
      </c>
      <c r="G8" s="44">
        <v>45493</v>
      </c>
      <c r="H8" s="45">
        <v>45494</v>
      </c>
    </row>
    <row r="9" spans="1:9" ht="75" customHeight="1">
      <c r="B9" s="42"/>
      <c r="C9" s="42"/>
      <c r="D9" s="42"/>
      <c r="E9" s="42"/>
      <c r="F9" s="66" t="s">
        <v>357</v>
      </c>
      <c r="G9" s="42"/>
      <c r="H9" s="43"/>
    </row>
    <row r="10" spans="1:9" s="33" customFormat="1" ht="25.2" customHeight="1">
      <c r="B10" s="44">
        <f t="array" ref="B10:H10">Days+22+DATE(Calendar1Year,Calendar1MonthOption,1)-WEEKDAY(DATE(Calendar1Year,Calendar1MonthOption,1),WeekdayOption)</f>
        <v>45495</v>
      </c>
      <c r="C10" s="44">
        <v>45496</v>
      </c>
      <c r="D10" s="44">
        <v>45497</v>
      </c>
      <c r="E10" s="44">
        <v>45498</v>
      </c>
      <c r="F10" s="44">
        <v>45499</v>
      </c>
      <c r="G10" s="44">
        <v>45500</v>
      </c>
      <c r="H10" s="45">
        <v>45501</v>
      </c>
    </row>
    <row r="11" spans="1:9" ht="75" customHeight="1">
      <c r="B11" s="42"/>
      <c r="C11" s="66" t="s">
        <v>357</v>
      </c>
      <c r="D11" s="42"/>
      <c r="E11" s="42"/>
      <c r="F11" s="66" t="s">
        <v>404</v>
      </c>
      <c r="G11" s="42"/>
      <c r="H11" s="43"/>
    </row>
    <row r="12" spans="1:9" s="33" customFormat="1" ht="25.2" customHeight="1">
      <c r="B12" s="44">
        <f t="array" ref="B12:H12">Days+29+DATE(Calendar1Year,Calendar1MonthOption,1)-WEEKDAY(DATE(Calendar1Year,Calendar1MonthOption,1),WeekdayOption)</f>
        <v>45502</v>
      </c>
      <c r="C12" s="44">
        <v>45503</v>
      </c>
      <c r="D12" s="44">
        <v>45504</v>
      </c>
      <c r="E12" s="44">
        <v>45505</v>
      </c>
      <c r="F12" s="44">
        <v>45506</v>
      </c>
      <c r="G12" s="44">
        <v>45507</v>
      </c>
      <c r="H12" s="45">
        <v>45508</v>
      </c>
    </row>
    <row r="13" spans="1:9" ht="75" customHeight="1">
      <c r="B13" s="42"/>
      <c r="C13" s="42"/>
      <c r="D13" s="42"/>
      <c r="E13" s="42"/>
      <c r="F13" s="42"/>
      <c r="G13" s="42"/>
      <c r="H13" s="43"/>
    </row>
    <row r="14" spans="1:9" s="33" customFormat="1" ht="25.2" customHeight="1">
      <c r="B14" s="44">
        <f t="array" ref="B14:C14">Days+36+DATE(Calendar1Year,Calendar1MonthOption,1)-WEEKDAY(DATE(Calendar1Year,Calendar1MonthOption,1),WeekdayOption)</f>
        <v>45509</v>
      </c>
      <c r="C14" s="44">
        <v>45510</v>
      </c>
      <c r="D14" s="139" t="s">
        <v>26</v>
      </c>
      <c r="E14" s="139"/>
      <c r="F14" s="139"/>
      <c r="G14" s="139"/>
      <c r="H14" s="139"/>
    </row>
    <row r="15" spans="1:9" ht="75" customHeight="1">
      <c r="B15" s="47"/>
      <c r="C15" s="48"/>
      <c r="D15" s="140"/>
      <c r="E15" s="140"/>
      <c r="F15" s="140"/>
      <c r="G15" s="140"/>
      <c r="H15" s="141"/>
    </row>
    <row r="16" spans="1:9" ht="30" customHeight="1">
      <c r="A16" s="49"/>
      <c r="B16" s="50"/>
      <c r="C16" s="50"/>
      <c r="D16" s="51"/>
      <c r="E16" s="51"/>
      <c r="F16" s="51"/>
      <c r="G16" s="51"/>
      <c r="H16" s="51"/>
      <c r="I16" s="49"/>
    </row>
    <row r="17" spans="1:8" s="33" customFormat="1" ht="75" customHeight="1">
      <c r="A17" s="31"/>
      <c r="B17" s="52" t="str">
        <f>TEXT(DATE(Calendar1Year,Calendar1MonthOption+1,1),"mmmm")</f>
        <v>August</v>
      </c>
      <c r="C17" s="53"/>
      <c r="D17" s="54"/>
      <c r="E17" s="54"/>
      <c r="F17" s="55"/>
      <c r="G17" s="55"/>
      <c r="H17" s="34">
        <f>YEAR(DATE(Calendar1Year,Calendar1MonthOption+1,1))</f>
        <v>2024</v>
      </c>
    </row>
    <row r="18" spans="1:8" s="33" customFormat="1" ht="25.2" customHeight="1">
      <c r="A18" s="35"/>
      <c r="B18" s="56" t="str">
        <f>UPPER(TEXT(B19,"dddd"))</f>
        <v>MONDAY</v>
      </c>
      <c r="C18" s="57" t="str">
        <f t="shared" ref="C18:H18" si="1">UPPER(TEXT(C19,"dddd"))</f>
        <v>TUESDAY</v>
      </c>
      <c r="D18" s="58" t="str">
        <f t="shared" si="1"/>
        <v>WEDNESDAY</v>
      </c>
      <c r="E18" s="57" t="str">
        <f t="shared" si="1"/>
        <v>THURSDAY</v>
      </c>
      <c r="F18" s="58" t="str">
        <f t="shared" si="1"/>
        <v>FRIDAY</v>
      </c>
      <c r="G18" s="57" t="str">
        <f t="shared" si="1"/>
        <v>SATURDAY</v>
      </c>
      <c r="H18" s="59" t="str">
        <f t="shared" si="1"/>
        <v>SUNDAY</v>
      </c>
    </row>
    <row r="19" spans="1:8" s="33" customFormat="1" ht="25.2" customHeight="1">
      <c r="B19" s="40">
        <f t="array" ref="B19:H19">Days+1+DATE(Calendar2Year,Calendar2MonthOption,1)-WEEKDAY(DATE(Calendar2Year,Calendar2MonthOption,1),WeekdayOption)</f>
        <v>45502</v>
      </c>
      <c r="C19" s="40">
        <v>45503</v>
      </c>
      <c r="D19" s="40">
        <v>45504</v>
      </c>
      <c r="E19" s="40">
        <v>45505</v>
      </c>
      <c r="F19" s="40">
        <v>45506</v>
      </c>
      <c r="G19" s="40">
        <v>45507</v>
      </c>
      <c r="H19" s="41">
        <v>45508</v>
      </c>
    </row>
    <row r="20" spans="1:8" ht="75" customHeight="1">
      <c r="B20" s="42"/>
      <c r="C20" s="42"/>
      <c r="D20" s="42"/>
      <c r="E20" s="42"/>
      <c r="F20" s="42"/>
      <c r="G20" s="42"/>
      <c r="H20" s="43"/>
    </row>
    <row r="21" spans="1:8" s="33" customFormat="1" ht="25.2" customHeight="1">
      <c r="B21" s="44">
        <f t="array" ref="B21:H21">Days+8+DATE(Calendar2Year,Calendar2MonthOption,1)-WEEKDAY(DATE(Calendar2Year,Calendar2MonthOption,1),WeekdayOption)</f>
        <v>45509</v>
      </c>
      <c r="C21" s="44">
        <v>45510</v>
      </c>
      <c r="D21" s="44">
        <v>45511</v>
      </c>
      <c r="E21" s="44">
        <v>45512</v>
      </c>
      <c r="F21" s="44">
        <v>45513</v>
      </c>
      <c r="G21" s="44">
        <v>45514</v>
      </c>
      <c r="H21" s="45">
        <v>45515</v>
      </c>
    </row>
    <row r="22" spans="1:8" ht="75" customHeight="1">
      <c r="B22" s="42"/>
      <c r="C22" s="42"/>
      <c r="D22" s="42"/>
      <c r="E22" s="42"/>
      <c r="F22" s="42"/>
      <c r="G22" s="42"/>
      <c r="H22" s="43"/>
    </row>
    <row r="23" spans="1:8" s="33" customFormat="1" ht="25.2" customHeight="1">
      <c r="B23" s="44">
        <f t="array" ref="B23:H23">Days+15+DATE(Calendar2Year,Calendar2MonthOption,1)-WEEKDAY(DATE(Calendar2Year,Calendar2MonthOption,1),WeekdayOption)</f>
        <v>45516</v>
      </c>
      <c r="C23" s="44">
        <v>45517</v>
      </c>
      <c r="D23" s="44">
        <v>45518</v>
      </c>
      <c r="E23" s="44">
        <v>45519</v>
      </c>
      <c r="F23" s="44">
        <v>45520</v>
      </c>
      <c r="G23" s="44">
        <v>45521</v>
      </c>
      <c r="H23" s="45">
        <v>45522</v>
      </c>
    </row>
    <row r="24" spans="1:8" ht="75" customHeight="1">
      <c r="B24" s="42"/>
      <c r="C24" s="42"/>
      <c r="D24" s="42"/>
      <c r="E24" s="42"/>
      <c r="F24" s="42"/>
      <c r="G24" s="42"/>
      <c r="H24" s="43"/>
    </row>
    <row r="25" spans="1:8" s="33" customFormat="1" ht="25.2" customHeight="1">
      <c r="B25" s="44">
        <f t="array" ref="B25:H25">Days+22+DATE(Calendar2Year,Calendar2MonthOption,1)-WEEKDAY(DATE(Calendar2Year,Calendar2MonthOption,1),WeekdayOption)</f>
        <v>45523</v>
      </c>
      <c r="C25" s="44">
        <v>45524</v>
      </c>
      <c r="D25" s="44">
        <v>45525</v>
      </c>
      <c r="E25" s="44">
        <v>45526</v>
      </c>
      <c r="F25" s="44">
        <v>45527</v>
      </c>
      <c r="G25" s="44">
        <v>45528</v>
      </c>
      <c r="H25" s="45">
        <v>45529</v>
      </c>
    </row>
    <row r="26" spans="1:8" ht="75" customHeight="1">
      <c r="B26" s="42"/>
      <c r="C26" s="42"/>
      <c r="D26" s="42"/>
      <c r="E26" s="42"/>
      <c r="F26" s="42"/>
      <c r="G26" s="42"/>
      <c r="H26" s="43"/>
    </row>
    <row r="27" spans="1:8" s="33" customFormat="1" ht="25.2" customHeight="1">
      <c r="B27" s="44">
        <f t="array" ref="B27:H27">Days+29+DATE(Calendar2Year,Calendar2MonthOption,1)-WEEKDAY(DATE(Calendar2Year,Calendar2MonthOption,1),WeekdayOption)</f>
        <v>45530</v>
      </c>
      <c r="C27" s="44">
        <v>45531</v>
      </c>
      <c r="D27" s="44">
        <v>45532</v>
      </c>
      <c r="E27" s="44">
        <v>45533</v>
      </c>
      <c r="F27" s="44">
        <v>45534</v>
      </c>
      <c r="G27" s="44">
        <v>45535</v>
      </c>
      <c r="H27" s="45">
        <v>45536</v>
      </c>
    </row>
    <row r="28" spans="1:8" ht="75" customHeight="1">
      <c r="B28" s="42"/>
      <c r="C28" s="42"/>
      <c r="D28" s="42"/>
      <c r="E28" s="42"/>
      <c r="F28" s="42"/>
      <c r="G28" s="42"/>
      <c r="H28" s="60"/>
    </row>
    <row r="29" spans="1:8" s="33" customFormat="1" ht="25.2" customHeight="1">
      <c r="B29" s="44">
        <f t="array" ref="B29:C29">Days+36+DATE(Calendar2Year,Calendar2MonthOption,1)-WEEKDAY(DATE(Calendar2Year,Calendar2MonthOption,1),WeekdayOption)</f>
        <v>45537</v>
      </c>
      <c r="C29" s="44">
        <v>45538</v>
      </c>
      <c r="D29" s="142" t="s">
        <v>26</v>
      </c>
      <c r="E29" s="142"/>
      <c r="F29" s="142"/>
      <c r="G29" s="142"/>
      <c r="H29" s="142"/>
    </row>
    <row r="30" spans="1:8" ht="75" customHeight="1">
      <c r="B30" s="47"/>
      <c r="C30" s="47"/>
      <c r="D30" s="138"/>
      <c r="E30" s="138"/>
      <c r="F30" s="138"/>
      <c r="G30" s="138"/>
      <c r="H30" s="138"/>
    </row>
    <row r="31" spans="1:8" ht="30" customHeight="1">
      <c r="B31" s="50"/>
      <c r="C31" s="50"/>
      <c r="D31" s="51"/>
      <c r="E31" s="51"/>
      <c r="F31" s="51"/>
      <c r="G31" s="51"/>
      <c r="H31" s="51"/>
    </row>
    <row r="32" spans="1:8" s="33" customFormat="1" ht="75" customHeight="1">
      <c r="A32" s="31"/>
      <c r="B32" s="32" t="str">
        <f>TEXT(DATE(Calendar2Year,Calendar2MonthOption+1,1),"mmmm")</f>
        <v>September</v>
      </c>
      <c r="C32" s="61"/>
      <c r="D32" s="61"/>
      <c r="F32" s="62"/>
      <c r="G32" s="62"/>
      <c r="H32" s="34">
        <f>YEAR(DATE(Calendar2Year,Calendar2MonthOption+1,1))</f>
        <v>2024</v>
      </c>
    </row>
    <row r="33" spans="1:8" s="33" customFormat="1" ht="25.2" customHeight="1">
      <c r="A33" s="35"/>
      <c r="B33" s="56" t="str">
        <f>UPPER(TEXT(B34,"dddd"))</f>
        <v>MONDAY</v>
      </c>
      <c r="C33" s="57" t="str">
        <f t="shared" ref="C33:H33" si="2">UPPER(TEXT(C34,"dddd"))</f>
        <v>TUESDAY</v>
      </c>
      <c r="D33" s="58" t="str">
        <f t="shared" si="2"/>
        <v>WEDNESDAY</v>
      </c>
      <c r="E33" s="57" t="str">
        <f t="shared" si="2"/>
        <v>THURSDAY</v>
      </c>
      <c r="F33" s="58" t="str">
        <f t="shared" si="2"/>
        <v>FRIDAY</v>
      </c>
      <c r="G33" s="57" t="str">
        <f t="shared" si="2"/>
        <v>SATURDAY</v>
      </c>
      <c r="H33" s="59" t="str">
        <f t="shared" si="2"/>
        <v>SUNDAY</v>
      </c>
    </row>
    <row r="34" spans="1:8" s="33" customFormat="1" ht="25.2" customHeight="1">
      <c r="B34" s="40">
        <f t="array" ref="B34:H34">Days+1+DATE(Calendar3Year,Calendar3MonthOption,1)-WEEKDAY(DATE(Calendar3Year,Calendar3MonthOption,1),WeekdayOption)</f>
        <v>45530</v>
      </c>
      <c r="C34" s="40">
        <v>45531</v>
      </c>
      <c r="D34" s="40">
        <v>45532</v>
      </c>
      <c r="E34" s="40">
        <v>45533</v>
      </c>
      <c r="F34" s="40">
        <v>45534</v>
      </c>
      <c r="G34" s="40">
        <v>45535</v>
      </c>
      <c r="H34" s="41">
        <v>45536</v>
      </c>
    </row>
    <row r="35" spans="1:8" ht="75" customHeight="1">
      <c r="B35" s="42"/>
      <c r="C35" s="42"/>
      <c r="D35" s="42"/>
      <c r="E35" s="42"/>
      <c r="F35" s="42"/>
      <c r="G35" s="42"/>
      <c r="H35" s="43"/>
    </row>
    <row r="36" spans="1:8" s="33" customFormat="1" ht="25.2" customHeight="1">
      <c r="B36" s="44">
        <f t="array" ref="B36:H36">Days+8+DATE(Calendar3Year,Calendar3MonthOption,1)-WEEKDAY(DATE(Calendar3Year,Calendar3MonthOption,1),WeekdayOption)</f>
        <v>45537</v>
      </c>
      <c r="C36" s="44">
        <v>45538</v>
      </c>
      <c r="D36" s="44">
        <v>45539</v>
      </c>
      <c r="E36" s="44">
        <v>45540</v>
      </c>
      <c r="F36" s="44">
        <v>45541</v>
      </c>
      <c r="G36" s="44">
        <v>45542</v>
      </c>
      <c r="H36" s="45">
        <v>45543</v>
      </c>
    </row>
    <row r="37" spans="1:8" ht="75" customHeight="1">
      <c r="B37" s="42"/>
      <c r="C37" s="42"/>
      <c r="D37" s="42"/>
      <c r="E37" s="42"/>
      <c r="F37" s="42"/>
      <c r="G37" s="42"/>
      <c r="H37" s="43"/>
    </row>
    <row r="38" spans="1:8" s="33" customFormat="1" ht="25.2" customHeight="1">
      <c r="B38" s="44">
        <f t="array" ref="B38:H38">Days+15+DATE(Calendar3Year,Calendar3MonthOption,1)-WEEKDAY(DATE(Calendar3Year,Calendar3MonthOption,1),WeekdayOption)</f>
        <v>45544</v>
      </c>
      <c r="C38" s="44">
        <v>45545</v>
      </c>
      <c r="D38" s="44">
        <v>45546</v>
      </c>
      <c r="E38" s="44">
        <v>45547</v>
      </c>
      <c r="F38" s="44">
        <v>45548</v>
      </c>
      <c r="G38" s="44">
        <v>45549</v>
      </c>
      <c r="H38" s="45">
        <v>45550</v>
      </c>
    </row>
    <row r="39" spans="1:8" ht="75" customHeight="1">
      <c r="B39" s="42"/>
      <c r="C39" s="42"/>
      <c r="D39" s="42"/>
      <c r="E39" s="42"/>
      <c r="F39" s="42"/>
      <c r="G39" s="42"/>
      <c r="H39" s="43"/>
    </row>
    <row r="40" spans="1:8" s="33" customFormat="1" ht="25.2" customHeight="1">
      <c r="B40" s="44">
        <f t="array" ref="B40:H40">Days+22+DATE(Calendar3Year,Calendar3MonthOption,1)-WEEKDAY(DATE(Calendar3Year,Calendar3MonthOption,1),WeekdayOption)</f>
        <v>45551</v>
      </c>
      <c r="C40" s="44">
        <v>45552</v>
      </c>
      <c r="D40" s="44">
        <v>45553</v>
      </c>
      <c r="E40" s="44">
        <v>45554</v>
      </c>
      <c r="F40" s="44">
        <v>45555</v>
      </c>
      <c r="G40" s="44">
        <v>45556</v>
      </c>
      <c r="H40" s="45">
        <v>45557</v>
      </c>
    </row>
    <row r="41" spans="1:8" ht="75" customHeight="1">
      <c r="B41" s="42"/>
      <c r="C41" s="42"/>
      <c r="D41" s="42"/>
      <c r="E41" s="42"/>
      <c r="F41" s="42"/>
      <c r="G41" s="42"/>
      <c r="H41" s="43"/>
    </row>
    <row r="42" spans="1:8" s="33" customFormat="1" ht="25.2" customHeight="1">
      <c r="B42" s="44">
        <f t="array" ref="B42:H42">Days+29+DATE(Calendar3Year,Calendar3MonthOption,1)-WEEKDAY(DATE(Calendar3Year,Calendar3MonthOption,1),WeekdayOption)</f>
        <v>45558</v>
      </c>
      <c r="C42" s="44">
        <v>45559</v>
      </c>
      <c r="D42" s="44">
        <v>45560</v>
      </c>
      <c r="E42" s="44">
        <v>45561</v>
      </c>
      <c r="F42" s="44">
        <v>45562</v>
      </c>
      <c r="G42" s="44">
        <v>45563</v>
      </c>
      <c r="H42" s="45">
        <v>45564</v>
      </c>
    </row>
    <row r="43" spans="1:8" ht="75" customHeight="1">
      <c r="B43" s="42"/>
      <c r="C43" s="42"/>
      <c r="D43" s="42"/>
      <c r="E43" s="42"/>
      <c r="F43" s="42"/>
      <c r="G43" s="42"/>
      <c r="H43" s="60"/>
    </row>
    <row r="44" spans="1:8" s="33" customFormat="1" ht="25.2" customHeight="1">
      <c r="B44" s="44">
        <f t="array" ref="B44:C44">Days+36+DATE(Calendar3Year,Calendar3MonthOption,1)-WEEKDAY(DATE(Calendar3Year,Calendar3MonthOption,1),WeekdayOption)</f>
        <v>45565</v>
      </c>
      <c r="C44" s="44">
        <v>45566</v>
      </c>
      <c r="D44" s="142" t="s">
        <v>26</v>
      </c>
      <c r="E44" s="142"/>
      <c r="F44" s="142"/>
      <c r="G44" s="142"/>
      <c r="H44" s="142"/>
    </row>
    <row r="45" spans="1:8" ht="75" customHeight="1">
      <c r="B45" s="47"/>
      <c r="C45" s="47"/>
      <c r="D45" s="138"/>
      <c r="E45" s="138"/>
      <c r="F45" s="138"/>
      <c r="G45" s="138"/>
      <c r="H45" s="138"/>
    </row>
    <row r="46" spans="1:8" ht="30" customHeight="1">
      <c r="B46" s="50"/>
      <c r="C46" s="50"/>
      <c r="D46" s="51"/>
      <c r="E46" s="51"/>
      <c r="F46" s="51"/>
      <c r="G46" s="51"/>
      <c r="H46" s="51"/>
    </row>
    <row r="47" spans="1:8" s="33" customFormat="1" ht="75" customHeight="1">
      <c r="A47" s="31"/>
      <c r="B47" s="32" t="str">
        <f>TEXT(DATE(Calendar3Year,Calendar3MonthOption+1,1),"mmmm")</f>
        <v>October</v>
      </c>
      <c r="D47" s="63"/>
      <c r="E47" s="63"/>
      <c r="F47" s="62"/>
      <c r="G47" s="62"/>
      <c r="H47" s="34">
        <f>YEAR(DATE(Calendar3Year,Calendar3MonthOption+1,1))</f>
        <v>2024</v>
      </c>
    </row>
    <row r="48" spans="1:8" s="33" customFormat="1" ht="25.2" customHeight="1">
      <c r="A48" s="35"/>
      <c r="B48" s="56" t="str">
        <f>UPPER(TEXT(B49,"dddd"))</f>
        <v>MONDAY</v>
      </c>
      <c r="C48" s="57" t="str">
        <f t="shared" ref="C48:H48" si="3">UPPER(TEXT(C49,"dddd"))</f>
        <v>TUESDAY</v>
      </c>
      <c r="D48" s="58" t="str">
        <f t="shared" si="3"/>
        <v>WEDNESDAY</v>
      </c>
      <c r="E48" s="57" t="str">
        <f t="shared" si="3"/>
        <v>THURSDAY</v>
      </c>
      <c r="F48" s="58" t="str">
        <f t="shared" si="3"/>
        <v>FRIDAY</v>
      </c>
      <c r="G48" s="57" t="str">
        <f t="shared" si="3"/>
        <v>SATURDAY</v>
      </c>
      <c r="H48" s="59" t="str">
        <f t="shared" si="3"/>
        <v>SUNDAY</v>
      </c>
    </row>
    <row r="49" spans="1:8" s="33" customFormat="1" ht="25.2" customHeight="1">
      <c r="B49" s="40">
        <f t="array" ref="B49:H49">Days+1+DATE(Calendar4Year,Calendar4MonthOption,1)-WEEKDAY(DATE(Calendar4Year,Calendar4MonthOption,1),WeekdayOption)</f>
        <v>45565</v>
      </c>
      <c r="C49" s="40">
        <v>45566</v>
      </c>
      <c r="D49" s="40">
        <v>45567</v>
      </c>
      <c r="E49" s="40">
        <v>45568</v>
      </c>
      <c r="F49" s="40">
        <v>45569</v>
      </c>
      <c r="G49" s="40">
        <v>45570</v>
      </c>
      <c r="H49" s="41">
        <v>45571</v>
      </c>
    </row>
    <row r="50" spans="1:8" ht="75" customHeight="1">
      <c r="B50" s="42"/>
      <c r="C50" s="42"/>
      <c r="D50" s="42"/>
      <c r="E50" s="42"/>
      <c r="F50" s="42"/>
      <c r="G50" s="42"/>
      <c r="H50" s="43"/>
    </row>
    <row r="51" spans="1:8" s="33" customFormat="1" ht="25.2" customHeight="1">
      <c r="B51" s="44">
        <f t="array" ref="B51:H51">Days+8+DATE(Calendar4Year,Calendar4MonthOption,1)-WEEKDAY(DATE(Calendar4Year,Calendar4MonthOption,1),WeekdayOption)</f>
        <v>45572</v>
      </c>
      <c r="C51" s="44">
        <v>45573</v>
      </c>
      <c r="D51" s="44">
        <v>45574</v>
      </c>
      <c r="E51" s="44">
        <v>45575</v>
      </c>
      <c r="F51" s="44">
        <v>45576</v>
      </c>
      <c r="G51" s="44">
        <v>45577</v>
      </c>
      <c r="H51" s="45">
        <v>45578</v>
      </c>
    </row>
    <row r="52" spans="1:8" ht="75" customHeight="1">
      <c r="B52" s="42"/>
      <c r="C52" s="42"/>
      <c r="D52" s="42"/>
      <c r="E52" s="42"/>
      <c r="F52" s="42"/>
      <c r="G52" s="42"/>
      <c r="H52" s="43"/>
    </row>
    <row r="53" spans="1:8" s="33" customFormat="1" ht="25.2" customHeight="1">
      <c r="B53" s="44">
        <f t="array" ref="B53:H53">Days+15+DATE(Calendar4Year,Calendar4MonthOption,1)-WEEKDAY(DATE(Calendar4Year,Calendar4MonthOption,1),WeekdayOption)</f>
        <v>45579</v>
      </c>
      <c r="C53" s="44">
        <v>45580</v>
      </c>
      <c r="D53" s="44">
        <v>45581</v>
      </c>
      <c r="E53" s="44">
        <v>45582</v>
      </c>
      <c r="F53" s="44">
        <v>45583</v>
      </c>
      <c r="G53" s="44">
        <v>45584</v>
      </c>
      <c r="H53" s="45">
        <v>45585</v>
      </c>
    </row>
    <row r="54" spans="1:8" ht="75" customHeight="1">
      <c r="B54" s="42"/>
      <c r="C54" s="42"/>
      <c r="D54" s="42"/>
      <c r="E54" s="42"/>
      <c r="F54" s="42"/>
      <c r="G54" s="42"/>
      <c r="H54" s="43"/>
    </row>
    <row r="55" spans="1:8" s="33" customFormat="1" ht="25.2" customHeight="1">
      <c r="B55" s="44">
        <f t="array" ref="B55:H55">Days+22+DATE(Calendar4Year,Calendar4MonthOption,1)-WEEKDAY(DATE(Calendar4Year,Calendar4MonthOption,1),WeekdayOption)</f>
        <v>45586</v>
      </c>
      <c r="C55" s="44">
        <v>45587</v>
      </c>
      <c r="D55" s="44">
        <v>45588</v>
      </c>
      <c r="E55" s="44">
        <v>45589</v>
      </c>
      <c r="F55" s="44">
        <v>45590</v>
      </c>
      <c r="G55" s="44">
        <v>45591</v>
      </c>
      <c r="H55" s="45">
        <v>45592</v>
      </c>
    </row>
    <row r="56" spans="1:8" ht="75" customHeight="1">
      <c r="B56" s="42"/>
      <c r="C56" s="42"/>
      <c r="D56" s="42"/>
      <c r="E56" s="42"/>
      <c r="F56" s="42"/>
      <c r="G56" s="42"/>
      <c r="H56" s="43"/>
    </row>
    <row r="57" spans="1:8" s="33" customFormat="1" ht="25.2" customHeight="1">
      <c r="B57" s="44">
        <f t="array" ref="B57:H57">Days+29+DATE(Calendar4Year,Calendar4MonthOption,1)-WEEKDAY(DATE(Calendar4Year,Calendar4MonthOption,1),WeekdayOption)</f>
        <v>45593</v>
      </c>
      <c r="C57" s="44">
        <v>45594</v>
      </c>
      <c r="D57" s="44">
        <v>45595</v>
      </c>
      <c r="E57" s="44">
        <v>45596</v>
      </c>
      <c r="F57" s="44">
        <v>45597</v>
      </c>
      <c r="G57" s="44">
        <v>45598</v>
      </c>
      <c r="H57" s="45">
        <v>45599</v>
      </c>
    </row>
    <row r="58" spans="1:8" ht="75" customHeight="1">
      <c r="B58" s="42"/>
      <c r="C58" s="42"/>
      <c r="D58" s="42"/>
      <c r="E58" s="42"/>
      <c r="F58" s="42"/>
      <c r="G58" s="42"/>
      <c r="H58" s="60"/>
    </row>
    <row r="59" spans="1:8" s="33" customFormat="1" ht="25.2" customHeight="1">
      <c r="B59" s="44">
        <f t="array" ref="B59:C59">Days+36+DATE(Calendar4Year,Calendar4MonthOption,1)-WEEKDAY(DATE(Calendar4Year,Calendar4MonthOption,1),WeekdayOption)</f>
        <v>45600</v>
      </c>
      <c r="C59" s="44">
        <v>45601</v>
      </c>
      <c r="D59" s="142" t="s">
        <v>26</v>
      </c>
      <c r="E59" s="142"/>
      <c r="F59" s="142"/>
      <c r="G59" s="142"/>
      <c r="H59" s="142"/>
    </row>
    <row r="60" spans="1:8" ht="75" customHeight="1">
      <c r="B60" s="47"/>
      <c r="C60" s="47"/>
      <c r="D60" s="138"/>
      <c r="E60" s="138"/>
      <c r="F60" s="138"/>
      <c r="G60" s="138"/>
      <c r="H60" s="138"/>
    </row>
    <row r="61" spans="1:8" s="49" customFormat="1" ht="30" customHeight="1">
      <c r="B61" s="50"/>
      <c r="F61" s="51"/>
      <c r="G61" s="51"/>
      <c r="H61" s="51"/>
    </row>
    <row r="62" spans="1:8" s="33" customFormat="1" ht="75" customHeight="1">
      <c r="A62" s="31"/>
      <c r="B62" s="32" t="str">
        <f>TEXT(DATE(Calendar4Year,Calendar4MonthOption+1,1),"mmmm")</f>
        <v>November</v>
      </c>
      <c r="C62" s="32"/>
      <c r="D62" s="32"/>
      <c r="F62" s="62"/>
      <c r="G62" s="62"/>
      <c r="H62" s="34">
        <f>YEAR(DATE(Calendar4Year,Calendar4MonthOption+1,1))</f>
        <v>2024</v>
      </c>
    </row>
    <row r="63" spans="1:8" s="33" customFormat="1" ht="25.2" customHeight="1">
      <c r="A63" s="35"/>
      <c r="B63" s="56" t="str">
        <f>UPPER(TEXT(B64,"dddd"))</f>
        <v>MONDAY</v>
      </c>
      <c r="C63" s="57" t="str">
        <f t="shared" ref="C63:H63" si="4">UPPER(TEXT(C64,"dddd"))</f>
        <v>TUESDAY</v>
      </c>
      <c r="D63" s="58" t="str">
        <f t="shared" si="4"/>
        <v>WEDNESDAY</v>
      </c>
      <c r="E63" s="57" t="str">
        <f t="shared" si="4"/>
        <v>THURSDAY</v>
      </c>
      <c r="F63" s="58" t="str">
        <f t="shared" si="4"/>
        <v>FRIDAY</v>
      </c>
      <c r="G63" s="57" t="str">
        <f t="shared" si="4"/>
        <v>SATURDAY</v>
      </c>
      <c r="H63" s="59" t="str">
        <f t="shared" si="4"/>
        <v>SUNDAY</v>
      </c>
    </row>
    <row r="64" spans="1:8" s="33" customFormat="1" ht="25.2" customHeight="1">
      <c r="B64" s="40">
        <f t="array" ref="B64:H64">Days+1+DATE(Calendar5Year,Calendar5MonthOption,1)-WEEKDAY(DATE(Calendar5Year,Calendar5MonthOption,1),WeekdayOption)</f>
        <v>45593</v>
      </c>
      <c r="C64" s="40">
        <v>45594</v>
      </c>
      <c r="D64" s="40">
        <v>45595</v>
      </c>
      <c r="E64" s="40">
        <v>45596</v>
      </c>
      <c r="F64" s="40">
        <v>45597</v>
      </c>
      <c r="G64" s="40">
        <v>45598</v>
      </c>
      <c r="H64" s="41">
        <v>45599</v>
      </c>
    </row>
    <row r="65" spans="1:8" ht="75" customHeight="1">
      <c r="B65" s="42"/>
      <c r="C65" s="42"/>
      <c r="D65" s="42"/>
      <c r="E65" s="42"/>
      <c r="F65" s="42"/>
      <c r="G65" s="42"/>
      <c r="H65" s="43"/>
    </row>
    <row r="66" spans="1:8" s="33" customFormat="1" ht="25.2" customHeight="1">
      <c r="B66" s="44">
        <f t="array" ref="B66:H66">Days+8+DATE(Calendar5Year,Calendar5MonthOption,1)-WEEKDAY(DATE(Calendar5Year,Calendar5MonthOption,1),WeekdayOption)</f>
        <v>45600</v>
      </c>
      <c r="C66" s="44">
        <v>45601</v>
      </c>
      <c r="D66" s="44">
        <v>45602</v>
      </c>
      <c r="E66" s="44">
        <v>45603</v>
      </c>
      <c r="F66" s="44">
        <v>45604</v>
      </c>
      <c r="G66" s="44">
        <v>45605</v>
      </c>
      <c r="H66" s="45">
        <v>45606</v>
      </c>
    </row>
    <row r="67" spans="1:8" ht="75" customHeight="1">
      <c r="B67" s="42"/>
      <c r="C67" s="42"/>
      <c r="D67" s="42"/>
      <c r="E67" s="42"/>
      <c r="F67" s="42"/>
      <c r="G67" s="42"/>
      <c r="H67" s="43"/>
    </row>
    <row r="68" spans="1:8" s="33" customFormat="1" ht="25.2" customHeight="1">
      <c r="B68" s="44">
        <f t="array" ref="B68:H68">Days+15+DATE(Calendar5Year,Calendar5MonthOption,1)-WEEKDAY(DATE(Calendar5Year,Calendar5MonthOption,1),WeekdayOption)</f>
        <v>45607</v>
      </c>
      <c r="C68" s="44">
        <v>45608</v>
      </c>
      <c r="D68" s="44">
        <v>45609</v>
      </c>
      <c r="E68" s="44">
        <v>45610</v>
      </c>
      <c r="F68" s="44">
        <v>45611</v>
      </c>
      <c r="G68" s="44">
        <v>45612</v>
      </c>
      <c r="H68" s="45">
        <v>45613</v>
      </c>
    </row>
    <row r="69" spans="1:8" ht="75" customHeight="1">
      <c r="B69" s="42"/>
      <c r="C69" s="42"/>
      <c r="D69" s="42"/>
      <c r="E69" s="42"/>
      <c r="F69" s="42"/>
      <c r="G69" s="42"/>
      <c r="H69" s="43"/>
    </row>
    <row r="70" spans="1:8" s="33" customFormat="1" ht="25.2" customHeight="1">
      <c r="B70" s="44">
        <f t="array" ref="B70:H70">Days+22+DATE(Calendar5Year,Calendar5MonthOption,1)-WEEKDAY(DATE(Calendar5Year,Calendar5MonthOption,1),WeekdayOption)</f>
        <v>45614</v>
      </c>
      <c r="C70" s="44">
        <v>45615</v>
      </c>
      <c r="D70" s="44">
        <v>45616</v>
      </c>
      <c r="E70" s="44">
        <v>45617</v>
      </c>
      <c r="F70" s="44">
        <v>45618</v>
      </c>
      <c r="G70" s="44">
        <v>45619</v>
      </c>
      <c r="H70" s="45">
        <v>45620</v>
      </c>
    </row>
    <row r="71" spans="1:8" ht="75" customHeight="1">
      <c r="B71" s="42"/>
      <c r="C71" s="42"/>
      <c r="D71" s="42"/>
      <c r="E71" s="42"/>
      <c r="F71" s="42"/>
      <c r="G71" s="42"/>
      <c r="H71" s="43"/>
    </row>
    <row r="72" spans="1:8" s="33" customFormat="1" ht="25.2" customHeight="1">
      <c r="B72" s="44">
        <f t="array" ref="B72:H72">Days+29+DATE(Calendar5Year,Calendar5MonthOption,1)-WEEKDAY(DATE(Calendar5Year,Calendar5MonthOption,1),WeekdayOption)</f>
        <v>45621</v>
      </c>
      <c r="C72" s="44">
        <v>45622</v>
      </c>
      <c r="D72" s="44">
        <v>45623</v>
      </c>
      <c r="E72" s="44">
        <v>45624</v>
      </c>
      <c r="F72" s="44">
        <v>45625</v>
      </c>
      <c r="G72" s="44">
        <v>45626</v>
      </c>
      <c r="H72" s="45">
        <v>45627</v>
      </c>
    </row>
    <row r="73" spans="1:8" ht="75" customHeight="1">
      <c r="B73" s="42"/>
      <c r="C73" s="42"/>
      <c r="D73" s="42"/>
      <c r="E73" s="42"/>
      <c r="F73" s="42"/>
      <c r="G73" s="42"/>
      <c r="H73" s="60"/>
    </row>
    <row r="74" spans="1:8" s="33" customFormat="1" ht="25.2" customHeight="1">
      <c r="B74" s="44">
        <f t="array" ref="B74:C74">Days+36+DATE(Calendar5Year,Calendar5MonthOption,1)-WEEKDAY(DATE(Calendar5Year,Calendar5MonthOption,1),WeekdayOption)</f>
        <v>45628</v>
      </c>
      <c r="C74" s="44">
        <v>45629</v>
      </c>
      <c r="D74" s="142" t="s">
        <v>26</v>
      </c>
      <c r="E74" s="142"/>
      <c r="F74" s="142"/>
      <c r="G74" s="142"/>
      <c r="H74" s="142"/>
    </row>
    <row r="75" spans="1:8" ht="75" customHeight="1">
      <c r="B75" s="47"/>
      <c r="C75" s="47"/>
      <c r="D75" s="138"/>
      <c r="E75" s="138"/>
      <c r="F75" s="138"/>
      <c r="G75" s="138"/>
      <c r="H75" s="138"/>
    </row>
    <row r="76" spans="1:8" s="49" customFormat="1" ht="30" customHeight="1">
      <c r="B76" s="50"/>
      <c r="C76" s="50"/>
      <c r="D76" s="51"/>
      <c r="E76" s="51"/>
      <c r="F76" s="51"/>
      <c r="G76" s="51"/>
      <c r="H76" s="51"/>
    </row>
    <row r="77" spans="1:8" s="33" customFormat="1" ht="75" customHeight="1">
      <c r="A77" s="31"/>
      <c r="B77" s="32" t="str">
        <f>TEXT(DATE(Calendar5Year,Calendar5MonthOption+1,1),"mmmm")</f>
        <v>December</v>
      </c>
      <c r="C77" s="32"/>
      <c r="D77" s="32"/>
      <c r="F77" s="62"/>
      <c r="G77" s="62"/>
      <c r="H77" s="34">
        <f>YEAR(DATE(Calendar5Year,Calendar5MonthOption+1,1))</f>
        <v>2024</v>
      </c>
    </row>
    <row r="78" spans="1:8" s="33" customFormat="1" ht="25.2" customHeight="1">
      <c r="A78" s="35"/>
      <c r="B78" s="56" t="str">
        <f>UPPER(TEXT(B79,"dddd"))</f>
        <v>MONDAY</v>
      </c>
      <c r="C78" s="57" t="str">
        <f t="shared" ref="C78:H78" si="5">UPPER(TEXT(C79,"dddd"))</f>
        <v>TUESDAY</v>
      </c>
      <c r="D78" s="58" t="str">
        <f t="shared" si="5"/>
        <v>WEDNESDAY</v>
      </c>
      <c r="E78" s="57" t="str">
        <f t="shared" si="5"/>
        <v>THURSDAY</v>
      </c>
      <c r="F78" s="58" t="str">
        <f t="shared" si="5"/>
        <v>FRIDAY</v>
      </c>
      <c r="G78" s="57" t="str">
        <f t="shared" si="5"/>
        <v>SATURDAY</v>
      </c>
      <c r="H78" s="59" t="str">
        <f t="shared" si="5"/>
        <v>SUNDAY</v>
      </c>
    </row>
    <row r="79" spans="1:8" s="33" customFormat="1" ht="25.2" customHeight="1">
      <c r="B79" s="40">
        <f t="array" ref="B79:H79">Days+1+DATE(Calendar6Year,Calendar6MonthOption,1)-WEEKDAY(DATE(Calendar6Year,Calendar6MonthOption,1),WeekdayOption)</f>
        <v>45621</v>
      </c>
      <c r="C79" s="40">
        <v>45622</v>
      </c>
      <c r="D79" s="40">
        <v>45623</v>
      </c>
      <c r="E79" s="40">
        <v>45624</v>
      </c>
      <c r="F79" s="40">
        <v>45625</v>
      </c>
      <c r="G79" s="40">
        <v>45626</v>
      </c>
      <c r="H79" s="41">
        <v>45627</v>
      </c>
    </row>
    <row r="80" spans="1:8" ht="75" customHeight="1">
      <c r="B80" s="42"/>
      <c r="C80" s="42"/>
      <c r="D80" s="42"/>
      <c r="E80" s="42"/>
      <c r="F80" s="42"/>
      <c r="G80" s="42"/>
      <c r="H80" s="43"/>
    </row>
    <row r="81" spans="1:8" s="33" customFormat="1" ht="25.2" customHeight="1">
      <c r="B81" s="44">
        <f t="array" ref="B81:H81">Days+8+DATE(Calendar6Year,Calendar6MonthOption,1)-WEEKDAY(DATE(Calendar6Year,Calendar6MonthOption,1),WeekdayOption)</f>
        <v>45628</v>
      </c>
      <c r="C81" s="44">
        <v>45629</v>
      </c>
      <c r="D81" s="44">
        <v>45630</v>
      </c>
      <c r="E81" s="44">
        <v>45631</v>
      </c>
      <c r="F81" s="44">
        <v>45632</v>
      </c>
      <c r="G81" s="44">
        <v>45633</v>
      </c>
      <c r="H81" s="45">
        <v>45634</v>
      </c>
    </row>
    <row r="82" spans="1:8" ht="75" customHeight="1">
      <c r="B82" s="42"/>
      <c r="C82" s="42"/>
      <c r="D82" s="42"/>
      <c r="E82" s="42"/>
      <c r="F82" s="42"/>
      <c r="G82" s="42"/>
      <c r="H82" s="43"/>
    </row>
    <row r="83" spans="1:8" s="33" customFormat="1" ht="25.2" customHeight="1">
      <c r="B83" s="44">
        <f t="array" ref="B83:H83">Days+15+DATE(Calendar6Year,Calendar6MonthOption,1)-WEEKDAY(DATE(Calendar6Year,Calendar6MonthOption,1),WeekdayOption)</f>
        <v>45635</v>
      </c>
      <c r="C83" s="44">
        <v>45636</v>
      </c>
      <c r="D83" s="44">
        <v>45637</v>
      </c>
      <c r="E83" s="44">
        <v>45638</v>
      </c>
      <c r="F83" s="44">
        <v>45639</v>
      </c>
      <c r="G83" s="44">
        <v>45640</v>
      </c>
      <c r="H83" s="45">
        <v>45641</v>
      </c>
    </row>
    <row r="84" spans="1:8" ht="75" customHeight="1">
      <c r="B84" s="42"/>
      <c r="C84" s="42"/>
      <c r="D84" s="42"/>
      <c r="E84" s="42"/>
      <c r="F84" s="42"/>
      <c r="G84" s="42"/>
      <c r="H84" s="43"/>
    </row>
    <row r="85" spans="1:8" s="33" customFormat="1" ht="25.2" customHeight="1">
      <c r="B85" s="44">
        <f t="array" ref="B85:H85">Days+22+DATE(Calendar6Year,Calendar6MonthOption,1)-WEEKDAY(DATE(Calendar6Year,Calendar6MonthOption,1),WeekdayOption)</f>
        <v>45642</v>
      </c>
      <c r="C85" s="44">
        <v>45643</v>
      </c>
      <c r="D85" s="44">
        <v>45644</v>
      </c>
      <c r="E85" s="44">
        <v>45645</v>
      </c>
      <c r="F85" s="44">
        <v>45646</v>
      </c>
      <c r="G85" s="44">
        <v>45647</v>
      </c>
      <c r="H85" s="45">
        <v>45648</v>
      </c>
    </row>
    <row r="86" spans="1:8" ht="75" customHeight="1">
      <c r="B86" s="42"/>
      <c r="C86" s="42"/>
      <c r="D86" s="42"/>
      <c r="E86" s="42"/>
      <c r="F86" s="42"/>
      <c r="G86" s="42"/>
      <c r="H86" s="43"/>
    </row>
    <row r="87" spans="1:8" s="33" customFormat="1" ht="25.2" customHeight="1">
      <c r="B87" s="44">
        <f t="array" ref="B87:H87">Days+29+DATE(Calendar6Year,Calendar6MonthOption,1)-WEEKDAY(DATE(Calendar6Year,Calendar6MonthOption,1),WeekdayOption)</f>
        <v>45649</v>
      </c>
      <c r="C87" s="44">
        <v>45650</v>
      </c>
      <c r="D87" s="44">
        <v>45651</v>
      </c>
      <c r="E87" s="44">
        <v>45652</v>
      </c>
      <c r="F87" s="44">
        <v>45653</v>
      </c>
      <c r="G87" s="44">
        <v>45654</v>
      </c>
      <c r="H87" s="45">
        <v>45655</v>
      </c>
    </row>
    <row r="88" spans="1:8" ht="75" customHeight="1">
      <c r="B88" s="42"/>
      <c r="C88" s="42"/>
      <c r="D88" s="42"/>
      <c r="E88" s="42"/>
      <c r="F88" s="42"/>
      <c r="G88" s="42"/>
      <c r="H88" s="60"/>
    </row>
    <row r="89" spans="1:8" s="33" customFormat="1" ht="25.2" customHeight="1">
      <c r="B89" s="44">
        <f t="array" ref="B89:C89">Days+36+DATE(Calendar6Year,Calendar6MonthOption,1)-WEEKDAY(DATE(Calendar6Year,Calendar6MonthOption,1),WeekdayOption)</f>
        <v>45656</v>
      </c>
      <c r="C89" s="44">
        <v>45657</v>
      </c>
      <c r="D89" s="142" t="s">
        <v>26</v>
      </c>
      <c r="E89" s="142"/>
      <c r="F89" s="142"/>
      <c r="G89" s="142"/>
      <c r="H89" s="142"/>
    </row>
    <row r="90" spans="1:8" ht="75" customHeight="1">
      <c r="B90" s="47"/>
      <c r="C90" s="47"/>
      <c r="D90" s="138"/>
      <c r="E90" s="138"/>
      <c r="F90" s="138"/>
      <c r="G90" s="138"/>
      <c r="H90" s="138"/>
    </row>
    <row r="91" spans="1:8" s="49" customFormat="1" ht="30" customHeight="1">
      <c r="B91" s="50"/>
      <c r="C91" s="50"/>
      <c r="D91" s="51"/>
      <c r="E91" s="51"/>
      <c r="F91" s="51"/>
      <c r="G91" s="51"/>
      <c r="H91" s="51"/>
    </row>
    <row r="92" spans="1:8" s="33" customFormat="1" ht="75" customHeight="1">
      <c r="A92" s="31"/>
      <c r="B92" s="32" t="str">
        <f>TEXT(DATE(Calendar6Year,Calendar6MonthOption+1,1),"mmmm")</f>
        <v>January</v>
      </c>
      <c r="D92" s="63"/>
      <c r="E92" s="63"/>
      <c r="F92" s="62"/>
      <c r="G92" s="62"/>
      <c r="H92" s="34">
        <f>YEAR(DATE(Calendar6Year,Calendar6MonthOption+1,1))</f>
        <v>2025</v>
      </c>
    </row>
    <row r="93" spans="1:8" s="33" customFormat="1" ht="25.2" customHeight="1">
      <c r="A93" s="35"/>
      <c r="B93" s="56" t="str">
        <f>UPPER(TEXT(B94,"dddd"))</f>
        <v>MONDAY</v>
      </c>
      <c r="C93" s="57" t="str">
        <f t="shared" ref="C93:H93" si="6">UPPER(TEXT(C94,"dddd"))</f>
        <v>TUESDAY</v>
      </c>
      <c r="D93" s="58" t="str">
        <f t="shared" si="6"/>
        <v>WEDNESDAY</v>
      </c>
      <c r="E93" s="57" t="str">
        <f t="shared" si="6"/>
        <v>THURSDAY</v>
      </c>
      <c r="F93" s="58" t="str">
        <f t="shared" si="6"/>
        <v>FRIDAY</v>
      </c>
      <c r="G93" s="57" t="str">
        <f t="shared" si="6"/>
        <v>SATURDAY</v>
      </c>
      <c r="H93" s="59" t="str">
        <f t="shared" si="6"/>
        <v>SUNDAY</v>
      </c>
    </row>
    <row r="94" spans="1:8" s="33" customFormat="1" ht="25.2" customHeight="1">
      <c r="B94" s="40">
        <f t="array" ref="B94:H94">Days+1+DATE(Calendar7Year,Calendar7MonthOption,1)-WEEKDAY(DATE(Calendar7Year,Calendar7MonthOption,1),WeekdayOption)</f>
        <v>45656</v>
      </c>
      <c r="C94" s="40">
        <v>45657</v>
      </c>
      <c r="D94" s="40">
        <v>45658</v>
      </c>
      <c r="E94" s="40">
        <v>45659</v>
      </c>
      <c r="F94" s="40">
        <v>45660</v>
      </c>
      <c r="G94" s="40">
        <v>45661</v>
      </c>
      <c r="H94" s="41">
        <v>45662</v>
      </c>
    </row>
    <row r="95" spans="1:8" ht="75" customHeight="1">
      <c r="B95" s="42"/>
      <c r="C95" s="42"/>
      <c r="D95" s="42"/>
      <c r="E95" s="42"/>
      <c r="F95" s="42"/>
      <c r="G95" s="42"/>
      <c r="H95" s="43"/>
    </row>
    <row r="96" spans="1:8" s="33" customFormat="1" ht="25.2" customHeight="1">
      <c r="B96" s="44">
        <f t="array" ref="B96:H96">Days+8+DATE(Calendar7Year,Calendar7MonthOption,1)-WEEKDAY(DATE(Calendar7Year,Calendar7MonthOption,1),WeekdayOption)</f>
        <v>45663</v>
      </c>
      <c r="C96" s="44">
        <v>45664</v>
      </c>
      <c r="D96" s="44">
        <v>45665</v>
      </c>
      <c r="E96" s="44">
        <v>45666</v>
      </c>
      <c r="F96" s="44">
        <v>45667</v>
      </c>
      <c r="G96" s="44">
        <v>45668</v>
      </c>
      <c r="H96" s="45">
        <v>45669</v>
      </c>
    </row>
    <row r="97" spans="1:8" ht="75" customHeight="1">
      <c r="B97" s="42"/>
      <c r="C97" s="42"/>
      <c r="D97" s="42"/>
      <c r="E97" s="42"/>
      <c r="F97" s="42"/>
      <c r="G97" s="42"/>
      <c r="H97" s="43"/>
    </row>
    <row r="98" spans="1:8" s="33" customFormat="1" ht="25.2" customHeight="1">
      <c r="B98" s="44">
        <f t="array" ref="B98:H98">Days+15+DATE(Calendar7Year,Calendar7MonthOption,1)-WEEKDAY(DATE(Calendar7Year,Calendar7MonthOption,1),WeekdayOption)</f>
        <v>45670</v>
      </c>
      <c r="C98" s="44">
        <v>45671</v>
      </c>
      <c r="D98" s="44">
        <v>45672</v>
      </c>
      <c r="E98" s="44">
        <v>45673</v>
      </c>
      <c r="F98" s="44">
        <v>45674</v>
      </c>
      <c r="G98" s="44">
        <v>45675</v>
      </c>
      <c r="H98" s="45">
        <v>45676</v>
      </c>
    </row>
    <row r="99" spans="1:8" ht="75" customHeight="1">
      <c r="B99" s="42"/>
      <c r="C99" s="42"/>
      <c r="D99" s="42"/>
      <c r="E99" s="42"/>
      <c r="F99" s="42"/>
      <c r="G99" s="42"/>
      <c r="H99" s="43"/>
    </row>
    <row r="100" spans="1:8" s="33" customFormat="1" ht="25.2" customHeight="1">
      <c r="B100" s="44">
        <f t="array" ref="B100:H100">Days+22+DATE(Calendar7Year,Calendar7MonthOption,1)-WEEKDAY(DATE(Calendar7Year,Calendar7MonthOption,1),WeekdayOption)</f>
        <v>45677</v>
      </c>
      <c r="C100" s="44">
        <v>45678</v>
      </c>
      <c r="D100" s="44">
        <v>45679</v>
      </c>
      <c r="E100" s="44">
        <v>45680</v>
      </c>
      <c r="F100" s="44">
        <v>45681</v>
      </c>
      <c r="G100" s="44">
        <v>45682</v>
      </c>
      <c r="H100" s="45">
        <v>45683</v>
      </c>
    </row>
    <row r="101" spans="1:8" ht="75" customHeight="1">
      <c r="B101" s="42"/>
      <c r="C101" s="42"/>
      <c r="D101" s="42"/>
      <c r="E101" s="42"/>
      <c r="F101" s="42"/>
      <c r="G101" s="42"/>
      <c r="H101" s="43"/>
    </row>
    <row r="102" spans="1:8" s="33" customFormat="1" ht="25.2" customHeight="1">
      <c r="B102" s="44">
        <f t="array" ref="B102:H102">Days+29+DATE(Calendar7Year,Calendar7MonthOption,1)-WEEKDAY(DATE(Calendar7Year,Calendar7MonthOption,1),WeekdayOption)</f>
        <v>45684</v>
      </c>
      <c r="C102" s="44">
        <v>45685</v>
      </c>
      <c r="D102" s="44">
        <v>45686</v>
      </c>
      <c r="E102" s="44">
        <v>45687</v>
      </c>
      <c r="F102" s="44">
        <v>45688</v>
      </c>
      <c r="G102" s="44">
        <v>45689</v>
      </c>
      <c r="H102" s="45">
        <v>45690</v>
      </c>
    </row>
    <row r="103" spans="1:8" ht="75" customHeight="1">
      <c r="B103" s="42"/>
      <c r="C103" s="42"/>
      <c r="D103" s="42"/>
      <c r="E103" s="42"/>
      <c r="F103" s="42"/>
      <c r="G103" s="42"/>
      <c r="H103" s="60"/>
    </row>
    <row r="104" spans="1:8" s="33" customFormat="1" ht="25.2" customHeight="1">
      <c r="B104" s="44">
        <f t="array" ref="B104:C104">Days+36+DATE(Calendar7Year,Calendar7MonthOption,1)-WEEKDAY(DATE(Calendar7Year,Calendar7MonthOption,1),WeekdayOption)</f>
        <v>45691</v>
      </c>
      <c r="C104" s="44">
        <v>45692</v>
      </c>
      <c r="D104" s="142" t="s">
        <v>26</v>
      </c>
      <c r="E104" s="142"/>
      <c r="F104" s="142"/>
      <c r="G104" s="142"/>
      <c r="H104" s="142"/>
    </row>
    <row r="105" spans="1:8" ht="75" customHeight="1">
      <c r="B105" s="47"/>
      <c r="C105" s="47"/>
      <c r="D105" s="138"/>
      <c r="E105" s="138"/>
      <c r="F105" s="138"/>
      <c r="G105" s="138"/>
      <c r="H105" s="138"/>
    </row>
    <row r="106" spans="1:8" s="49" customFormat="1" ht="30" customHeight="1">
      <c r="B106" s="50"/>
      <c r="C106" s="50"/>
      <c r="D106" s="51"/>
      <c r="E106" s="51"/>
      <c r="F106" s="51"/>
      <c r="G106" s="51"/>
      <c r="H106" s="51"/>
    </row>
    <row r="107" spans="1:8" s="33" customFormat="1" ht="75" customHeight="1">
      <c r="A107" s="31"/>
      <c r="B107" s="32" t="str">
        <f>TEXT(DATE(Calendar7Year,Calendar7MonthOption+1,1),"mmmm")</f>
        <v>February</v>
      </c>
      <c r="D107" s="64"/>
      <c r="E107" s="64"/>
      <c r="F107" s="62"/>
      <c r="G107" s="62"/>
      <c r="H107" s="34">
        <f>YEAR(DATE(Calendar7Year,Calendar7MonthOption+1,1))</f>
        <v>2025</v>
      </c>
    </row>
    <row r="108" spans="1:8" s="33" customFormat="1" ht="25.2" customHeight="1">
      <c r="A108" s="35"/>
      <c r="B108" s="56" t="str">
        <f>UPPER(TEXT(B109,"dddd"))</f>
        <v>MONDAY</v>
      </c>
      <c r="C108" s="57" t="str">
        <f t="shared" ref="C108:H108" si="7">UPPER(TEXT(C109,"dddd"))</f>
        <v>TUESDAY</v>
      </c>
      <c r="D108" s="58" t="str">
        <f t="shared" si="7"/>
        <v>WEDNESDAY</v>
      </c>
      <c r="E108" s="57" t="str">
        <f t="shared" si="7"/>
        <v>THURSDAY</v>
      </c>
      <c r="F108" s="58" t="str">
        <f t="shared" si="7"/>
        <v>FRIDAY</v>
      </c>
      <c r="G108" s="57" t="str">
        <f t="shared" si="7"/>
        <v>SATURDAY</v>
      </c>
      <c r="H108" s="59" t="str">
        <f t="shared" si="7"/>
        <v>SUNDAY</v>
      </c>
    </row>
    <row r="109" spans="1:8" s="33" customFormat="1" ht="25.2" customHeight="1">
      <c r="B109" s="40">
        <f t="array" ref="B109:H109">Days+1+DATE(Calendar8Year,Calendar8MonthOption,1)-WEEKDAY(DATE(Calendar8Year,Calendar8MonthOption,1),WeekdayOption)</f>
        <v>45684</v>
      </c>
      <c r="C109" s="40">
        <v>45685</v>
      </c>
      <c r="D109" s="40">
        <v>45686</v>
      </c>
      <c r="E109" s="40">
        <v>45687</v>
      </c>
      <c r="F109" s="40">
        <v>45688</v>
      </c>
      <c r="G109" s="40">
        <v>45689</v>
      </c>
      <c r="H109" s="41">
        <v>45690</v>
      </c>
    </row>
    <row r="110" spans="1:8" ht="75" customHeight="1">
      <c r="B110" s="42"/>
      <c r="C110" s="42"/>
      <c r="D110" s="42"/>
      <c r="E110" s="42"/>
      <c r="F110" s="42"/>
      <c r="G110" s="42"/>
      <c r="H110" s="43"/>
    </row>
    <row r="111" spans="1:8" s="33" customFormat="1" ht="25.2" customHeight="1">
      <c r="B111" s="44">
        <f t="array" ref="B111:H111">Days+8+DATE(Calendar8Year,Calendar8MonthOption,1)-WEEKDAY(DATE(Calendar8Year,Calendar8MonthOption,1),WeekdayOption)</f>
        <v>45691</v>
      </c>
      <c r="C111" s="44">
        <v>45692</v>
      </c>
      <c r="D111" s="44">
        <v>45693</v>
      </c>
      <c r="E111" s="44">
        <v>45694</v>
      </c>
      <c r="F111" s="44">
        <v>45695</v>
      </c>
      <c r="G111" s="44">
        <v>45696</v>
      </c>
      <c r="H111" s="45">
        <v>45697</v>
      </c>
    </row>
    <row r="112" spans="1:8" ht="75" customHeight="1">
      <c r="B112" s="42"/>
      <c r="C112" s="42"/>
      <c r="D112" s="42"/>
      <c r="E112" s="42"/>
      <c r="F112" s="42"/>
      <c r="G112" s="42"/>
      <c r="H112" s="43"/>
    </row>
    <row r="113" spans="1:8" s="33" customFormat="1" ht="25.2" customHeight="1">
      <c r="B113" s="44">
        <f t="array" ref="B113:H113">Days+15+DATE(Calendar8Year,Calendar8MonthOption,1)-WEEKDAY(DATE(Calendar8Year,Calendar8MonthOption,1),WeekdayOption)</f>
        <v>45698</v>
      </c>
      <c r="C113" s="44">
        <v>45699</v>
      </c>
      <c r="D113" s="44">
        <v>45700</v>
      </c>
      <c r="E113" s="44">
        <v>45701</v>
      </c>
      <c r="F113" s="44">
        <v>45702</v>
      </c>
      <c r="G113" s="44">
        <v>45703</v>
      </c>
      <c r="H113" s="45">
        <v>45704</v>
      </c>
    </row>
    <row r="114" spans="1:8" ht="75" customHeight="1">
      <c r="B114" s="42"/>
      <c r="C114" s="42"/>
      <c r="D114" s="42"/>
      <c r="E114" s="42"/>
      <c r="F114" s="42"/>
      <c r="G114" s="42"/>
      <c r="H114" s="43"/>
    </row>
    <row r="115" spans="1:8" s="33" customFormat="1" ht="25.2" customHeight="1">
      <c r="B115" s="44">
        <f t="array" ref="B115:H115">Days+22+DATE(Calendar8Year,Calendar8MonthOption,1)-WEEKDAY(DATE(Calendar8Year,Calendar8MonthOption,1),WeekdayOption)</f>
        <v>45705</v>
      </c>
      <c r="C115" s="44">
        <v>45706</v>
      </c>
      <c r="D115" s="44">
        <v>45707</v>
      </c>
      <c r="E115" s="44">
        <v>45708</v>
      </c>
      <c r="F115" s="44">
        <v>45709</v>
      </c>
      <c r="G115" s="44">
        <v>45710</v>
      </c>
      <c r="H115" s="45">
        <v>45711</v>
      </c>
    </row>
    <row r="116" spans="1:8" ht="75" customHeight="1">
      <c r="B116" s="42"/>
      <c r="C116" s="42"/>
      <c r="D116" s="42"/>
      <c r="E116" s="42"/>
      <c r="F116" s="42"/>
      <c r="G116" s="42"/>
      <c r="H116" s="43"/>
    </row>
    <row r="117" spans="1:8" s="33" customFormat="1" ht="25.2" customHeight="1">
      <c r="B117" s="44">
        <f t="array" ref="B117:H117">Days+29+DATE(Calendar8Year,Calendar8MonthOption,1)-WEEKDAY(DATE(Calendar8Year,Calendar8MonthOption,1),WeekdayOption)</f>
        <v>45712</v>
      </c>
      <c r="C117" s="44">
        <v>45713</v>
      </c>
      <c r="D117" s="44">
        <v>45714</v>
      </c>
      <c r="E117" s="44">
        <v>45715</v>
      </c>
      <c r="F117" s="44">
        <v>45716</v>
      </c>
      <c r="G117" s="44">
        <v>45717</v>
      </c>
      <c r="H117" s="45">
        <v>45718</v>
      </c>
    </row>
    <row r="118" spans="1:8" ht="75" customHeight="1">
      <c r="B118" s="42"/>
      <c r="C118" s="42"/>
      <c r="D118" s="42"/>
      <c r="E118" s="42"/>
      <c r="F118" s="42"/>
      <c r="G118" s="42"/>
      <c r="H118" s="60"/>
    </row>
    <row r="119" spans="1:8" s="33" customFormat="1" ht="25.2" customHeight="1">
      <c r="B119" s="44">
        <f t="array" ref="B119:C119">Days+36+DATE(Calendar8Year,Calendar8MonthOption,1)-WEEKDAY(DATE(Calendar8Year,Calendar8MonthOption,1),WeekdayOption)</f>
        <v>45719</v>
      </c>
      <c r="C119" s="44">
        <v>45720</v>
      </c>
      <c r="D119" s="142" t="s">
        <v>26</v>
      </c>
      <c r="E119" s="142"/>
      <c r="F119" s="142"/>
      <c r="G119" s="142"/>
      <c r="H119" s="142"/>
    </row>
    <row r="120" spans="1:8" ht="75" customHeight="1">
      <c r="B120" s="47"/>
      <c r="C120" s="47"/>
      <c r="D120" s="138"/>
      <c r="E120" s="138"/>
      <c r="F120" s="138"/>
      <c r="G120" s="138"/>
      <c r="H120" s="138"/>
    </row>
    <row r="121" spans="1:8" s="49" customFormat="1" ht="30" customHeight="1">
      <c r="B121" s="50"/>
      <c r="C121" s="50"/>
      <c r="D121" s="51"/>
      <c r="E121" s="51"/>
      <c r="F121" s="51"/>
      <c r="G121" s="51"/>
      <c r="H121" s="51"/>
    </row>
    <row r="122" spans="1:8" s="33" customFormat="1" ht="75" customHeight="1">
      <c r="A122" s="31"/>
      <c r="B122" s="32" t="str">
        <f>TEXT(DATE(Calendar8Year,Calendar8MonthOption+1,1),"mmmm")</f>
        <v>March</v>
      </c>
      <c r="D122" s="63"/>
      <c r="E122" s="63"/>
      <c r="F122" s="62"/>
      <c r="G122" s="62"/>
      <c r="H122" s="34">
        <f>YEAR(DATE(Calendar8Year,Calendar8MonthOption+1,1))</f>
        <v>2025</v>
      </c>
    </row>
    <row r="123" spans="1:8" s="33" customFormat="1" ht="25.2" customHeight="1">
      <c r="A123" s="35"/>
      <c r="B123" s="56" t="str">
        <f>UPPER(TEXT(B124,"dddd"))</f>
        <v>MONDAY</v>
      </c>
      <c r="C123" s="57" t="str">
        <f t="shared" ref="C123:H123" si="8">UPPER(TEXT(C124,"dddd"))</f>
        <v>TUESDAY</v>
      </c>
      <c r="D123" s="58" t="str">
        <f t="shared" si="8"/>
        <v>WEDNESDAY</v>
      </c>
      <c r="E123" s="57" t="str">
        <f t="shared" si="8"/>
        <v>THURSDAY</v>
      </c>
      <c r="F123" s="58" t="str">
        <f t="shared" si="8"/>
        <v>FRIDAY</v>
      </c>
      <c r="G123" s="57" t="str">
        <f t="shared" si="8"/>
        <v>SATURDAY</v>
      </c>
      <c r="H123" s="59" t="str">
        <f t="shared" si="8"/>
        <v>SUNDAY</v>
      </c>
    </row>
    <row r="124" spans="1:8" s="33" customFormat="1" ht="25.2" customHeight="1">
      <c r="B124" s="40">
        <f t="array" ref="B124:H124">Days+1+DATE(Calendar9Year,Calendar9MonthOption,1)-WEEKDAY(DATE(Calendar9Year,Calendar9MonthOption,1),WeekdayOption)</f>
        <v>45712</v>
      </c>
      <c r="C124" s="40">
        <v>45713</v>
      </c>
      <c r="D124" s="40">
        <v>45714</v>
      </c>
      <c r="E124" s="40">
        <v>45715</v>
      </c>
      <c r="F124" s="40">
        <v>45716</v>
      </c>
      <c r="G124" s="40">
        <v>45717</v>
      </c>
      <c r="H124" s="41">
        <v>45718</v>
      </c>
    </row>
    <row r="125" spans="1:8" ht="75" customHeight="1">
      <c r="B125" s="42"/>
      <c r="C125" s="42"/>
      <c r="D125" s="42"/>
      <c r="E125" s="42"/>
      <c r="F125" s="42"/>
      <c r="G125" s="42"/>
      <c r="H125" s="43"/>
    </row>
    <row r="126" spans="1:8" s="33" customFormat="1" ht="25.2" customHeight="1">
      <c r="B126" s="44">
        <f t="array" ref="B126:H126">Days+8+DATE(Calendar9Year,Calendar9MonthOption,1)-WEEKDAY(DATE(Calendar9Year,Calendar9MonthOption,1),WeekdayOption)</f>
        <v>45719</v>
      </c>
      <c r="C126" s="44">
        <v>45720</v>
      </c>
      <c r="D126" s="44">
        <v>45721</v>
      </c>
      <c r="E126" s="44">
        <v>45722</v>
      </c>
      <c r="F126" s="44">
        <v>45723</v>
      </c>
      <c r="G126" s="44">
        <v>45724</v>
      </c>
      <c r="H126" s="45">
        <v>45725</v>
      </c>
    </row>
    <row r="127" spans="1:8" ht="75" customHeight="1">
      <c r="B127" s="42"/>
      <c r="C127" s="42"/>
      <c r="D127" s="42"/>
      <c r="E127" s="42"/>
      <c r="F127" s="42"/>
      <c r="G127" s="42"/>
      <c r="H127" s="43"/>
    </row>
    <row r="128" spans="1:8" s="33" customFormat="1" ht="25.2" customHeight="1">
      <c r="B128" s="44">
        <f t="array" ref="B128:H128">Days+15+DATE(Calendar9Year,Calendar9MonthOption,1)-WEEKDAY(DATE(Calendar9Year,Calendar9MonthOption,1),WeekdayOption)</f>
        <v>45726</v>
      </c>
      <c r="C128" s="44">
        <v>45727</v>
      </c>
      <c r="D128" s="44">
        <v>45728</v>
      </c>
      <c r="E128" s="44">
        <v>45729</v>
      </c>
      <c r="F128" s="44">
        <v>45730</v>
      </c>
      <c r="G128" s="44">
        <v>45731</v>
      </c>
      <c r="H128" s="45">
        <v>45732</v>
      </c>
    </row>
    <row r="129" spans="1:8" ht="75" customHeight="1">
      <c r="B129" s="42"/>
      <c r="C129" s="42"/>
      <c r="D129" s="42"/>
      <c r="E129" s="42"/>
      <c r="F129" s="42"/>
      <c r="G129" s="42"/>
      <c r="H129" s="43"/>
    </row>
    <row r="130" spans="1:8" s="33" customFormat="1" ht="25.2" customHeight="1">
      <c r="B130" s="44">
        <f t="array" ref="B130:H130">Days+22+DATE(Calendar9Year,Calendar9MonthOption,1)-WEEKDAY(DATE(Calendar9Year,Calendar9MonthOption,1),WeekdayOption)</f>
        <v>45733</v>
      </c>
      <c r="C130" s="44">
        <v>45734</v>
      </c>
      <c r="D130" s="44">
        <v>45735</v>
      </c>
      <c r="E130" s="44">
        <v>45736</v>
      </c>
      <c r="F130" s="44">
        <v>45737</v>
      </c>
      <c r="G130" s="44">
        <v>45738</v>
      </c>
      <c r="H130" s="45">
        <v>45739</v>
      </c>
    </row>
    <row r="131" spans="1:8" ht="75" customHeight="1">
      <c r="B131" s="42"/>
      <c r="C131" s="42"/>
      <c r="D131" s="42"/>
      <c r="E131" s="42"/>
      <c r="F131" s="42"/>
      <c r="G131" s="42"/>
      <c r="H131" s="43"/>
    </row>
    <row r="132" spans="1:8" s="33" customFormat="1" ht="25.2" customHeight="1">
      <c r="B132" s="44">
        <f t="array" ref="B132:H132">Days+29+DATE(Calendar9Year,Calendar9MonthOption,1)-WEEKDAY(DATE(Calendar9Year,Calendar9MonthOption,1),WeekdayOption)</f>
        <v>45740</v>
      </c>
      <c r="C132" s="44">
        <v>45741</v>
      </c>
      <c r="D132" s="44">
        <v>45742</v>
      </c>
      <c r="E132" s="44">
        <v>45743</v>
      </c>
      <c r="F132" s="44">
        <v>45744</v>
      </c>
      <c r="G132" s="44">
        <v>45745</v>
      </c>
      <c r="H132" s="45">
        <v>45746</v>
      </c>
    </row>
    <row r="133" spans="1:8" ht="75" customHeight="1">
      <c r="B133" s="42"/>
      <c r="C133" s="42"/>
      <c r="D133" s="42"/>
      <c r="E133" s="42"/>
      <c r="F133" s="42"/>
      <c r="G133" s="42"/>
      <c r="H133" s="60"/>
    </row>
    <row r="134" spans="1:8" s="33" customFormat="1" ht="25.2" customHeight="1">
      <c r="B134" s="44">
        <f t="array" ref="B134:C134">Days+36+DATE(Calendar9Year,Calendar9MonthOption,1)-WEEKDAY(DATE(Calendar9Year,Calendar9MonthOption,1),WeekdayOption)</f>
        <v>45747</v>
      </c>
      <c r="C134" s="44">
        <v>45748</v>
      </c>
      <c r="D134" s="142" t="s">
        <v>26</v>
      </c>
      <c r="E134" s="142"/>
      <c r="F134" s="142"/>
      <c r="G134" s="142"/>
      <c r="H134" s="142"/>
    </row>
    <row r="135" spans="1:8" ht="75" customHeight="1">
      <c r="B135" s="47"/>
      <c r="C135" s="47"/>
      <c r="D135" s="138"/>
      <c r="E135" s="138"/>
      <c r="F135" s="138"/>
      <c r="G135" s="138"/>
      <c r="H135" s="138"/>
    </row>
    <row r="136" spans="1:8" s="49" customFormat="1" ht="30" customHeight="1">
      <c r="B136" s="50"/>
      <c r="C136" s="50"/>
      <c r="D136" s="51"/>
      <c r="E136" s="51"/>
      <c r="F136" s="51"/>
      <c r="G136" s="51"/>
      <c r="H136" s="51"/>
    </row>
    <row r="137" spans="1:8" s="33" customFormat="1" ht="75" customHeight="1">
      <c r="A137" s="31"/>
      <c r="B137" s="65" t="str">
        <f>TEXT(DATE(Calendar9Year,Calendar9MonthOption+1,1),"mmmm")</f>
        <v>April</v>
      </c>
      <c r="D137" s="64"/>
      <c r="E137" s="64"/>
      <c r="F137" s="62"/>
      <c r="G137" s="62"/>
      <c r="H137" s="34">
        <f>YEAR(DATE(Calendar9Year,Calendar9MonthOption+1,1))</f>
        <v>2025</v>
      </c>
    </row>
    <row r="138" spans="1:8" s="33" customFormat="1" ht="25.2" customHeight="1">
      <c r="A138" s="35"/>
      <c r="B138" s="56" t="str">
        <f>UPPER(TEXT(B139,"dddd"))</f>
        <v>MONDAY</v>
      </c>
      <c r="C138" s="57" t="str">
        <f t="shared" ref="C138:H138" si="9">UPPER(TEXT(C139,"dddd"))</f>
        <v>TUESDAY</v>
      </c>
      <c r="D138" s="58" t="str">
        <f t="shared" si="9"/>
        <v>WEDNESDAY</v>
      </c>
      <c r="E138" s="57" t="str">
        <f t="shared" si="9"/>
        <v>THURSDAY</v>
      </c>
      <c r="F138" s="58" t="str">
        <f t="shared" si="9"/>
        <v>FRIDAY</v>
      </c>
      <c r="G138" s="57" t="str">
        <f t="shared" si="9"/>
        <v>SATURDAY</v>
      </c>
      <c r="H138" s="59" t="str">
        <f t="shared" si="9"/>
        <v>SUNDAY</v>
      </c>
    </row>
    <row r="139" spans="1:8" s="33" customFormat="1" ht="25.2" customHeight="1">
      <c r="B139" s="40">
        <f t="array" ref="B139:H139">Days+1+DATE(Calendar10Year,Calendar10MonthOption,1)-WEEKDAY(DATE(Calendar10Year,Calendar10MonthOption,1),WeekdayOption)</f>
        <v>45747</v>
      </c>
      <c r="C139" s="40">
        <v>45748</v>
      </c>
      <c r="D139" s="40">
        <v>45749</v>
      </c>
      <c r="E139" s="40">
        <v>45750</v>
      </c>
      <c r="F139" s="40">
        <v>45751</v>
      </c>
      <c r="G139" s="40">
        <v>45752</v>
      </c>
      <c r="H139" s="41">
        <v>45753</v>
      </c>
    </row>
    <row r="140" spans="1:8" ht="75" customHeight="1">
      <c r="B140" s="42"/>
      <c r="C140" s="42"/>
      <c r="D140" s="42"/>
      <c r="E140" s="42"/>
      <c r="F140" s="42"/>
      <c r="G140" s="42"/>
      <c r="H140" s="43"/>
    </row>
    <row r="141" spans="1:8" s="33" customFormat="1" ht="25.2" customHeight="1">
      <c r="B141" s="44">
        <f t="array" ref="B141:H141">Days+8+DATE(Calendar10Year,Calendar10MonthOption,1)-WEEKDAY(DATE(Calendar10Year,Calendar10MonthOption,1),WeekdayOption)</f>
        <v>45754</v>
      </c>
      <c r="C141" s="44">
        <v>45755</v>
      </c>
      <c r="D141" s="44">
        <v>45756</v>
      </c>
      <c r="E141" s="44">
        <v>45757</v>
      </c>
      <c r="F141" s="44">
        <v>45758</v>
      </c>
      <c r="G141" s="44">
        <v>45759</v>
      </c>
      <c r="H141" s="45">
        <v>45760</v>
      </c>
    </row>
    <row r="142" spans="1:8" ht="75" customHeight="1">
      <c r="B142" s="42"/>
      <c r="C142" s="42"/>
      <c r="D142" s="42"/>
      <c r="E142" s="42"/>
      <c r="F142" s="42"/>
      <c r="G142" s="42"/>
      <c r="H142" s="43"/>
    </row>
    <row r="143" spans="1:8" s="33" customFormat="1" ht="25.2" customHeight="1">
      <c r="B143" s="44">
        <f t="array" ref="B143:H143">Days+15+DATE(Calendar10Year,Calendar10MonthOption,1)-WEEKDAY(DATE(Calendar10Year,Calendar10MonthOption,1),WeekdayOption)</f>
        <v>45761</v>
      </c>
      <c r="C143" s="44">
        <v>45762</v>
      </c>
      <c r="D143" s="44">
        <v>45763</v>
      </c>
      <c r="E143" s="44">
        <v>45764</v>
      </c>
      <c r="F143" s="44">
        <v>45765</v>
      </c>
      <c r="G143" s="44">
        <v>45766</v>
      </c>
      <c r="H143" s="45">
        <v>45767</v>
      </c>
    </row>
    <row r="144" spans="1:8" ht="75" customHeight="1">
      <c r="B144" s="42"/>
      <c r="C144" s="42"/>
      <c r="D144" s="42"/>
      <c r="E144" s="42"/>
      <c r="F144" s="42"/>
      <c r="G144" s="42"/>
      <c r="H144" s="43"/>
    </row>
    <row r="145" spans="2:8" s="33" customFormat="1" ht="25.2" customHeight="1">
      <c r="B145" s="44">
        <f t="array" ref="B145:H145">Days+22+DATE(Calendar10Year,Calendar10MonthOption,1)-WEEKDAY(DATE(Calendar10Year,Calendar10MonthOption,1),WeekdayOption)</f>
        <v>45768</v>
      </c>
      <c r="C145" s="44">
        <v>45769</v>
      </c>
      <c r="D145" s="44">
        <v>45770</v>
      </c>
      <c r="E145" s="44">
        <v>45771</v>
      </c>
      <c r="F145" s="44">
        <v>45772</v>
      </c>
      <c r="G145" s="44">
        <v>45773</v>
      </c>
      <c r="H145" s="45">
        <v>45774</v>
      </c>
    </row>
    <row r="146" spans="2:8" ht="75" customHeight="1">
      <c r="B146" s="42"/>
      <c r="C146" s="42"/>
      <c r="D146" s="42"/>
      <c r="E146" s="42"/>
      <c r="F146" s="42"/>
      <c r="G146" s="42"/>
      <c r="H146" s="43"/>
    </row>
    <row r="147" spans="2:8" s="33" customFormat="1" ht="25.2" customHeight="1">
      <c r="B147" s="44">
        <f t="array" ref="B147:H147">Days+29+DATE(Calendar10Year,Calendar10MonthOption,1)-WEEKDAY(DATE(Calendar10Year,Calendar10MonthOption,1),WeekdayOption)</f>
        <v>45775</v>
      </c>
      <c r="C147" s="44">
        <v>45776</v>
      </c>
      <c r="D147" s="44">
        <v>45777</v>
      </c>
      <c r="E147" s="44">
        <v>45778</v>
      </c>
      <c r="F147" s="44">
        <v>45779</v>
      </c>
      <c r="G147" s="44">
        <v>45780</v>
      </c>
      <c r="H147" s="45">
        <v>45781</v>
      </c>
    </row>
    <row r="148" spans="2:8" ht="75" customHeight="1">
      <c r="B148" s="42"/>
      <c r="C148" s="42"/>
      <c r="D148" s="42"/>
      <c r="E148" s="42"/>
      <c r="F148" s="42"/>
      <c r="G148" s="42"/>
      <c r="H148" s="60"/>
    </row>
    <row r="149" spans="2:8" s="33" customFormat="1" ht="25.2" customHeight="1">
      <c r="B149" s="44">
        <f t="array" ref="B149:C149">Days+36+DATE(Calendar10Year,Calendar10MonthOption,1)-WEEKDAY(DATE(Calendar10Year,Calendar10MonthOption,1),WeekdayOption)</f>
        <v>45782</v>
      </c>
      <c r="C149" s="44">
        <v>45783</v>
      </c>
      <c r="D149" s="142" t="s">
        <v>26</v>
      </c>
      <c r="E149" s="142"/>
      <c r="F149" s="142"/>
      <c r="G149" s="142"/>
      <c r="H149" s="142"/>
    </row>
    <row r="150" spans="2:8" ht="75" customHeight="1">
      <c r="B150" s="47"/>
      <c r="C150" s="47"/>
      <c r="D150" s="138"/>
      <c r="E150" s="138"/>
      <c r="F150" s="138"/>
      <c r="G150" s="138"/>
      <c r="H150" s="138"/>
    </row>
    <row r="151" spans="2:8" s="49" customFormat="1" ht="30" customHeight="1">
      <c r="B151" s="50"/>
      <c r="C151" s="50"/>
      <c r="D151" s="51"/>
      <c r="E151" s="51"/>
      <c r="F151" s="51"/>
      <c r="G151" s="51"/>
      <c r="H151" s="51"/>
    </row>
    <row r="152" spans="2:8" s="33" customFormat="1" ht="75" customHeight="1">
      <c r="B152" s="32" t="str">
        <f>TEXT(DATE(Calendar10Year,Calendar10MonthOption+1,1),"mmmm")</f>
        <v>May</v>
      </c>
      <c r="D152" s="63"/>
      <c r="E152" s="63"/>
      <c r="F152" s="62"/>
      <c r="G152" s="62"/>
      <c r="H152" s="34">
        <f>YEAR(DATE(Calendar10Year,Calendar10MonthOption+1,1))</f>
        <v>2025</v>
      </c>
    </row>
    <row r="153" spans="2:8" s="33" customFormat="1" ht="25.2" customHeight="1">
      <c r="B153" s="56" t="str">
        <f>UPPER(TEXT(B154,"dddd"))</f>
        <v>MONDAY</v>
      </c>
      <c r="C153" s="57" t="str">
        <f t="shared" ref="C153:H153" si="10">UPPER(TEXT(C154,"dddd"))</f>
        <v>TUESDAY</v>
      </c>
      <c r="D153" s="58" t="str">
        <f t="shared" si="10"/>
        <v>WEDNESDAY</v>
      </c>
      <c r="E153" s="57" t="str">
        <f t="shared" si="10"/>
        <v>THURSDAY</v>
      </c>
      <c r="F153" s="58" t="str">
        <f t="shared" si="10"/>
        <v>FRIDAY</v>
      </c>
      <c r="G153" s="57" t="str">
        <f t="shared" si="10"/>
        <v>SATURDAY</v>
      </c>
      <c r="H153" s="59" t="str">
        <f t="shared" si="10"/>
        <v>SUNDAY</v>
      </c>
    </row>
    <row r="154" spans="2:8" s="33" customFormat="1" ht="25.2" customHeight="1">
      <c r="B154" s="40">
        <f t="array" ref="B154:H154">Days+1+DATE(Calendar11Year,Calendar11MonthOption,1)-WEEKDAY(DATE(Calendar11Year,Calendar11MonthOption,1),WeekdayOption)</f>
        <v>45775</v>
      </c>
      <c r="C154" s="40">
        <v>45776</v>
      </c>
      <c r="D154" s="40">
        <v>45777</v>
      </c>
      <c r="E154" s="40">
        <v>45778</v>
      </c>
      <c r="F154" s="40">
        <v>45779</v>
      </c>
      <c r="G154" s="40">
        <v>45780</v>
      </c>
      <c r="H154" s="41">
        <v>45781</v>
      </c>
    </row>
    <row r="155" spans="2:8" ht="75" customHeight="1">
      <c r="B155" s="42"/>
      <c r="C155" s="42"/>
      <c r="D155" s="42"/>
      <c r="E155" s="42"/>
      <c r="F155" s="42"/>
      <c r="G155" s="42"/>
      <c r="H155" s="43"/>
    </row>
    <row r="156" spans="2:8" s="33" customFormat="1" ht="25.2" customHeight="1">
      <c r="B156" s="44">
        <f t="array" ref="B156:H156">Days+8+DATE(Calendar11Year,Calendar11MonthOption,1)-WEEKDAY(DATE(Calendar11Year,Calendar11MonthOption,1),WeekdayOption)</f>
        <v>45782</v>
      </c>
      <c r="C156" s="44">
        <v>45783</v>
      </c>
      <c r="D156" s="44">
        <v>45784</v>
      </c>
      <c r="E156" s="44">
        <v>45785</v>
      </c>
      <c r="F156" s="44">
        <v>45786</v>
      </c>
      <c r="G156" s="44">
        <v>45787</v>
      </c>
      <c r="H156" s="45">
        <v>45788</v>
      </c>
    </row>
    <row r="157" spans="2:8" ht="75" customHeight="1">
      <c r="B157" s="42"/>
      <c r="C157" s="42"/>
      <c r="D157" s="42"/>
      <c r="E157" s="42"/>
      <c r="F157" s="42"/>
      <c r="G157" s="42"/>
      <c r="H157" s="43"/>
    </row>
    <row r="158" spans="2:8" s="33" customFormat="1" ht="25.2" customHeight="1">
      <c r="B158" s="44">
        <f t="array" ref="B158:H158">Days+15+DATE(Calendar11Year,Calendar11MonthOption,1)-WEEKDAY(DATE(Calendar11Year,Calendar11MonthOption,1),WeekdayOption)</f>
        <v>45789</v>
      </c>
      <c r="C158" s="44">
        <v>45790</v>
      </c>
      <c r="D158" s="44">
        <v>45791</v>
      </c>
      <c r="E158" s="44">
        <v>45792</v>
      </c>
      <c r="F158" s="44">
        <v>45793</v>
      </c>
      <c r="G158" s="44">
        <v>45794</v>
      </c>
      <c r="H158" s="45">
        <v>45795</v>
      </c>
    </row>
    <row r="159" spans="2:8" ht="75" customHeight="1">
      <c r="B159" s="42"/>
      <c r="C159" s="42"/>
      <c r="D159" s="42"/>
      <c r="E159" s="42"/>
      <c r="F159" s="42"/>
      <c r="G159" s="42"/>
      <c r="H159" s="43"/>
    </row>
    <row r="160" spans="2:8" s="33" customFormat="1" ht="25.2" customHeight="1">
      <c r="B160" s="44">
        <f t="array" ref="B160:H160">Days+22+DATE(Calendar11Year,Calendar11MonthOption,1)-WEEKDAY(DATE(Calendar11Year,Calendar11MonthOption,1),WeekdayOption)</f>
        <v>45796</v>
      </c>
      <c r="C160" s="44">
        <v>45797</v>
      </c>
      <c r="D160" s="44">
        <v>45798</v>
      </c>
      <c r="E160" s="44">
        <v>45799</v>
      </c>
      <c r="F160" s="44">
        <v>45800</v>
      </c>
      <c r="G160" s="44">
        <v>45801</v>
      </c>
      <c r="H160" s="45">
        <v>45802</v>
      </c>
    </row>
    <row r="161" spans="2:8" ht="75" customHeight="1">
      <c r="B161" s="42"/>
      <c r="C161" s="42"/>
      <c r="D161" s="42"/>
      <c r="E161" s="42"/>
      <c r="F161" s="42"/>
      <c r="G161" s="42"/>
      <c r="H161" s="43"/>
    </row>
    <row r="162" spans="2:8" s="33" customFormat="1" ht="24" customHeight="1">
      <c r="B162" s="44">
        <f t="array" ref="B162:H162">Days+29+DATE(Calendar11Year,Calendar11MonthOption,1)-WEEKDAY(DATE(Calendar11Year,Calendar11MonthOption,1),WeekdayOption)</f>
        <v>45803</v>
      </c>
      <c r="C162" s="44">
        <v>45804</v>
      </c>
      <c r="D162" s="44">
        <v>45805</v>
      </c>
      <c r="E162" s="44">
        <v>45806</v>
      </c>
      <c r="F162" s="44">
        <v>45807</v>
      </c>
      <c r="G162" s="44">
        <v>45808</v>
      </c>
      <c r="H162" s="45">
        <v>45809</v>
      </c>
    </row>
    <row r="163" spans="2:8" ht="75" customHeight="1">
      <c r="B163" s="42"/>
      <c r="C163" s="42"/>
      <c r="D163" s="42"/>
      <c r="E163" s="42"/>
      <c r="F163" s="42"/>
      <c r="G163" s="42"/>
      <c r="H163" s="60"/>
    </row>
    <row r="164" spans="2:8" s="33" customFormat="1" ht="25.2" customHeight="1">
      <c r="B164" s="44">
        <f t="array" ref="B164:C164">Days+36+DATE(Calendar11Year,Calendar11MonthOption,1)-WEEKDAY(DATE(Calendar11Year,Calendar11MonthOption,1),WeekdayOption)</f>
        <v>45810</v>
      </c>
      <c r="C164" s="44">
        <v>45811</v>
      </c>
      <c r="D164" s="142" t="s">
        <v>26</v>
      </c>
      <c r="E164" s="142"/>
      <c r="F164" s="142"/>
      <c r="G164" s="142"/>
      <c r="H164" s="142"/>
    </row>
    <row r="165" spans="2:8" ht="75" customHeight="1">
      <c r="B165" s="47"/>
      <c r="C165" s="47"/>
      <c r="D165" s="138"/>
      <c r="E165" s="138"/>
      <c r="F165" s="138"/>
      <c r="G165" s="138"/>
      <c r="H165" s="138"/>
    </row>
    <row r="166" spans="2:8" s="49" customFormat="1" ht="30" customHeight="1">
      <c r="B166" s="50"/>
      <c r="C166" s="50"/>
      <c r="D166" s="51"/>
      <c r="E166" s="51"/>
      <c r="F166" s="51"/>
      <c r="G166" s="51"/>
      <c r="H166" s="51"/>
    </row>
    <row r="167" spans="2:8" s="33" customFormat="1" ht="75" customHeight="1">
      <c r="B167" s="32" t="str">
        <f>TEXT(DATE(Calendar11Year,Calendar11MonthOption+1,1),"mmmm")</f>
        <v>June</v>
      </c>
      <c r="D167" s="32"/>
      <c r="E167" s="32"/>
      <c r="F167" s="62"/>
      <c r="G167" s="62"/>
      <c r="H167" s="34">
        <f>YEAR(DATE(Calendar11Year,Calendar11MonthOption+1,1))</f>
        <v>2025</v>
      </c>
    </row>
    <row r="168" spans="2:8" s="33" customFormat="1" ht="25.2" customHeight="1">
      <c r="B168" s="56" t="str">
        <f>UPPER(TEXT(B169,"dddd"))</f>
        <v>MONDAY</v>
      </c>
      <c r="C168" s="57" t="str">
        <f t="shared" ref="C168:H168" si="11">UPPER(TEXT(C169,"dddd"))</f>
        <v>TUESDAY</v>
      </c>
      <c r="D168" s="58" t="str">
        <f t="shared" si="11"/>
        <v>WEDNESDAY</v>
      </c>
      <c r="E168" s="57" t="str">
        <f t="shared" si="11"/>
        <v>THURSDAY</v>
      </c>
      <c r="F168" s="58" t="str">
        <f t="shared" si="11"/>
        <v>FRIDAY</v>
      </c>
      <c r="G168" s="57" t="str">
        <f t="shared" si="11"/>
        <v>SATURDAY</v>
      </c>
      <c r="H168" s="59" t="str">
        <f t="shared" si="11"/>
        <v>SUNDAY</v>
      </c>
    </row>
    <row r="169" spans="2:8" s="33" customFormat="1" ht="25.2" customHeight="1">
      <c r="B169" s="40">
        <f t="array" ref="B169:H169">Days+1+DATE(Calendar12Year,Calendar12MonthOption,1)-WEEKDAY(DATE(Calendar12Year,Calendar12MonthOption,1),WeekdayOption)</f>
        <v>45803</v>
      </c>
      <c r="C169" s="40">
        <v>45804</v>
      </c>
      <c r="D169" s="40">
        <v>45805</v>
      </c>
      <c r="E169" s="40">
        <v>45806</v>
      </c>
      <c r="F169" s="40">
        <v>45807</v>
      </c>
      <c r="G169" s="40">
        <v>45808</v>
      </c>
      <c r="H169" s="41">
        <v>45809</v>
      </c>
    </row>
    <row r="170" spans="2:8" ht="75" customHeight="1">
      <c r="B170" s="42"/>
      <c r="C170" s="42"/>
      <c r="D170" s="42"/>
      <c r="E170" s="42"/>
      <c r="F170" s="42"/>
      <c r="G170" s="42"/>
      <c r="H170" s="43"/>
    </row>
    <row r="171" spans="2:8" s="33" customFormat="1" ht="25.2" customHeight="1">
      <c r="B171" s="44">
        <f t="array" ref="B171:H171">Days+8+DATE(Calendar12Year,Calendar12MonthOption,1)-WEEKDAY(DATE(Calendar12Year,Calendar12MonthOption,1),WeekdayOption)</f>
        <v>45810</v>
      </c>
      <c r="C171" s="44">
        <v>45811</v>
      </c>
      <c r="D171" s="44">
        <v>45812</v>
      </c>
      <c r="E171" s="44">
        <v>45813</v>
      </c>
      <c r="F171" s="44">
        <v>45814</v>
      </c>
      <c r="G171" s="44">
        <v>45815</v>
      </c>
      <c r="H171" s="45">
        <v>45816</v>
      </c>
    </row>
    <row r="172" spans="2:8" ht="75" customHeight="1">
      <c r="B172" s="42"/>
      <c r="C172" s="42"/>
      <c r="D172" s="42"/>
      <c r="E172" s="42"/>
      <c r="F172" s="42"/>
      <c r="G172" s="42"/>
      <c r="H172" s="43"/>
    </row>
    <row r="173" spans="2:8" s="33" customFormat="1" ht="25.2" customHeight="1">
      <c r="B173" s="44">
        <f t="array" ref="B173:H173">Days+15+DATE(Calendar12Year,Calendar12MonthOption,1)-WEEKDAY(DATE(Calendar12Year,Calendar12MonthOption,1),WeekdayOption)</f>
        <v>45817</v>
      </c>
      <c r="C173" s="44">
        <v>45818</v>
      </c>
      <c r="D173" s="44">
        <v>45819</v>
      </c>
      <c r="E173" s="44">
        <v>45820</v>
      </c>
      <c r="F173" s="44">
        <v>45821</v>
      </c>
      <c r="G173" s="44">
        <v>45822</v>
      </c>
      <c r="H173" s="45">
        <v>45823</v>
      </c>
    </row>
    <row r="174" spans="2:8" ht="75" customHeight="1">
      <c r="B174" s="42"/>
      <c r="C174" s="42"/>
      <c r="D174" s="42"/>
      <c r="E174" s="42"/>
      <c r="F174" s="42"/>
      <c r="G174" s="42"/>
      <c r="H174" s="43"/>
    </row>
    <row r="175" spans="2:8" s="33" customFormat="1" ht="25.2" customHeight="1">
      <c r="B175" s="44">
        <f t="array" ref="B175:H175">Days+22+DATE(Calendar12Year,Calendar12MonthOption,1)-WEEKDAY(DATE(Calendar12Year,Calendar12MonthOption,1),WeekdayOption)</f>
        <v>45824</v>
      </c>
      <c r="C175" s="44">
        <v>45825</v>
      </c>
      <c r="D175" s="44">
        <v>45826</v>
      </c>
      <c r="E175" s="44">
        <v>45827</v>
      </c>
      <c r="F175" s="44">
        <v>45828</v>
      </c>
      <c r="G175" s="44">
        <v>45829</v>
      </c>
      <c r="H175" s="45">
        <v>45830</v>
      </c>
    </row>
    <row r="176" spans="2:8" ht="75" customHeight="1">
      <c r="B176" s="42"/>
      <c r="C176" s="42"/>
      <c r="D176" s="42"/>
      <c r="E176" s="42"/>
      <c r="F176" s="42"/>
      <c r="G176" s="42"/>
      <c r="H176" s="43"/>
    </row>
    <row r="177" spans="2:8" s="33" customFormat="1" ht="25.2" customHeight="1">
      <c r="B177" s="44">
        <f t="array" ref="B177:H177">Days+29+DATE(Calendar12Year,Calendar12MonthOption,1)-WEEKDAY(DATE(Calendar12Year,Calendar12MonthOption,1),WeekdayOption)</f>
        <v>45831</v>
      </c>
      <c r="C177" s="44">
        <v>45832</v>
      </c>
      <c r="D177" s="44">
        <v>45833</v>
      </c>
      <c r="E177" s="44">
        <v>45834</v>
      </c>
      <c r="F177" s="44">
        <v>45835</v>
      </c>
      <c r="G177" s="44">
        <v>45836</v>
      </c>
      <c r="H177" s="45">
        <v>45837</v>
      </c>
    </row>
    <row r="178" spans="2:8" ht="75" customHeight="1">
      <c r="B178" s="42"/>
      <c r="C178" s="42"/>
      <c r="D178" s="42"/>
      <c r="E178" s="42"/>
      <c r="F178" s="42"/>
      <c r="G178" s="42"/>
      <c r="H178" s="60"/>
    </row>
    <row r="179" spans="2:8" s="33" customFormat="1" ht="25.2" customHeight="1">
      <c r="B179" s="44">
        <f t="array" ref="B179:C179">Days+36+DATE(Calendar12Year,Calendar12MonthOption,1)-WEEKDAY(DATE(Calendar12Year,Calendar12MonthOption,1),WeekdayOption)</f>
        <v>45838</v>
      </c>
      <c r="C179" s="44">
        <v>45839</v>
      </c>
      <c r="D179" s="142" t="s">
        <v>26</v>
      </c>
      <c r="E179" s="142"/>
      <c r="F179" s="142"/>
      <c r="G179" s="142"/>
      <c r="H179" s="142"/>
    </row>
    <row r="180" spans="2:8" ht="75" customHeight="1">
      <c r="B180" s="47"/>
      <c r="C180" s="47"/>
      <c r="D180" s="138"/>
      <c r="E180" s="138"/>
      <c r="F180" s="138"/>
      <c r="G180" s="138"/>
      <c r="H180" s="138"/>
    </row>
  </sheetData>
  <mergeCells count="24">
    <mergeCell ref="D180:H180"/>
    <mergeCell ref="D104:H104"/>
    <mergeCell ref="D105:H105"/>
    <mergeCell ref="D119:H119"/>
    <mergeCell ref="D120:H120"/>
    <mergeCell ref="D134:H134"/>
    <mergeCell ref="D135:H135"/>
    <mergeCell ref="D149:H149"/>
    <mergeCell ref="D150:H150"/>
    <mergeCell ref="D164:H164"/>
    <mergeCell ref="D165:H165"/>
    <mergeCell ref="D179:H179"/>
    <mergeCell ref="D90:H90"/>
    <mergeCell ref="D14:H14"/>
    <mergeCell ref="D15:H15"/>
    <mergeCell ref="D29:H29"/>
    <mergeCell ref="D30:H30"/>
    <mergeCell ref="D44:H44"/>
    <mergeCell ref="D45:H45"/>
    <mergeCell ref="D59:H59"/>
    <mergeCell ref="D60:H60"/>
    <mergeCell ref="D74:H74"/>
    <mergeCell ref="D75:H75"/>
    <mergeCell ref="D89:H89"/>
  </mergeCells>
  <conditionalFormatting sqref="B4:H4 B6:H6 B8:H8 B10:H10 B12:H12 B14:C14">
    <cfRule type="expression" dxfId="409" priority="12">
      <formula>MONTH(B4)&lt;&gt;Calendar1MonthOption</formula>
    </cfRule>
  </conditionalFormatting>
  <conditionalFormatting sqref="B19:H19 B21:H21 B23:H23 B25:H25 B27:H27 B29:C29">
    <cfRule type="expression" dxfId="408" priority="11">
      <formula>MONTH(B19)&lt;&gt;Calendar2MonthOption</formula>
    </cfRule>
  </conditionalFormatting>
  <conditionalFormatting sqref="B34:H34 B36:H36 B38:H38 B40:H40 B42:H42 B44:C44">
    <cfRule type="expression" dxfId="407" priority="10">
      <formula>MONTH(B34)&lt;&gt;Calendar3MonthOption</formula>
    </cfRule>
  </conditionalFormatting>
  <conditionalFormatting sqref="B49:H49 B51:H51 B53:H53 B55:H55 B57:H57 B59:C59">
    <cfRule type="expression" dxfId="406" priority="9">
      <formula>MONTH(B49)&lt;&gt;Calendar4MonthOption</formula>
    </cfRule>
  </conditionalFormatting>
  <conditionalFormatting sqref="B64:H64 B66:H66 B68:H68 B70:H70 B72:H72 B74:C74">
    <cfRule type="expression" dxfId="405" priority="8">
      <formula>MONTH(B64)&lt;&gt;Calendar5MonthOption</formula>
    </cfRule>
  </conditionalFormatting>
  <conditionalFormatting sqref="B79:H79 B81:H81 B83:H83 B85:H85 B87:H87 B89:C89">
    <cfRule type="expression" dxfId="404" priority="7">
      <formula>MONTH(B79)&lt;&gt;Calendar6MonthOption</formula>
    </cfRule>
  </conditionalFormatting>
  <conditionalFormatting sqref="B94:H94 B96:H96 B98:H98 B100:H100 B102:H102 B104:C104">
    <cfRule type="expression" dxfId="403" priority="6">
      <formula>MONTH(B94)&lt;&gt;Calendar7MonthOption</formula>
    </cfRule>
  </conditionalFormatting>
  <conditionalFormatting sqref="B109:H109 B111:H111 B113:H113 B115:H115 B117:H117 B119:C119">
    <cfRule type="expression" dxfId="402" priority="5">
      <formula>MONTH(B109)&lt;&gt;Calendar8MonthOption</formula>
    </cfRule>
  </conditionalFormatting>
  <conditionalFormatting sqref="B124:H124 B126:H126 B128:H128 B130:H130 B132:H132 B134:C134">
    <cfRule type="expression" dxfId="401" priority="4">
      <formula>MONTH(B124)&lt;&gt;Calendar9MonthOption</formula>
    </cfRule>
  </conditionalFormatting>
  <conditionalFormatting sqref="B139:H139 B141:H141 B143:H143 B145:H145 B147:H147 B149:C149">
    <cfRule type="expression" dxfId="400" priority="3">
      <formula>MONTH(B139)&lt;&gt;Calendar10MonthOption</formula>
    </cfRule>
  </conditionalFormatting>
  <conditionalFormatting sqref="B154:H154 B156:H156 B158:H158 B160:H160 B162:H162 B164:C164">
    <cfRule type="expression" dxfId="399" priority="2">
      <formula>MONTH(B154)&lt;&gt;Calendar11MonthOption</formula>
    </cfRule>
  </conditionalFormatting>
  <conditionalFormatting sqref="B169:H169 B171:H171 B173:H173 B175:H175 B177:H177 B179:C179">
    <cfRule type="expression" dxfId="398" priority="1">
      <formula>MONTH(B169)&lt;&gt;Calendar12MonthOption</formula>
    </cfRule>
  </conditionalFormatting>
  <dataValidations count="25">
    <dataValidation allowBlank="1" showInputMessage="1" prompt="Date" sqref="B4" xr:uid="{C0D70BBF-4C6C-426C-91CD-86F92E935C0F}"/>
    <dataValidation allowBlank="1" showInputMessage="1" showErrorMessage="1" prompt="Calendar month is automatically updated based on the month selected in cell B2" sqref="B17 B32 B47 B62 B77 B92 B107 B122 B137 B152 B167" xr:uid="{2CE2002D-74B4-4A74-8646-5C5058058339}"/>
    <dataValidation allowBlank="1" showInputMessage="1" showErrorMessage="1" prompt="Automatically determined weekday. To change weekdays, select a new week start day in cell B168" sqref="C168:H168" xr:uid="{7130C8CA-99EF-4279-8B39-B6AF79A1699A}"/>
    <dataValidation allowBlank="1" showInputMessage="1" showErrorMessage="1" prompt="Automatically determined weekday. To change weekdays, select a new week start day in cell B153" sqref="C153:H153" xr:uid="{9769D21D-E83F-40F6-8E50-49A1BF17F9FF}"/>
    <dataValidation allowBlank="1" showInputMessage="1" showErrorMessage="1" prompt="Automatically determined weekday. To change weekdays, select a new week start day in cell B138" sqref="C138:H138" xr:uid="{B8CD404D-6F4E-4C0C-9380-8B087F12B789}"/>
    <dataValidation allowBlank="1" showInputMessage="1" showErrorMessage="1" prompt="Automatically determined weekday. To change weekdays, select a new week start day in cell B123" sqref="C123:H123" xr:uid="{F6975614-BCFC-4A6C-B6F3-A6CF3A0FD69C}"/>
    <dataValidation allowBlank="1" showInputMessage="1" showErrorMessage="1" prompt="Automatically determined weekday. To change weekdays, select a new week start day in cell B108" sqref="C108:H108" xr:uid="{E7B1D692-E0F5-4586-AB39-2001F0BBC7D6}"/>
    <dataValidation allowBlank="1" showInputMessage="1" showErrorMessage="1" prompt="Automatically determined weekday. To change weekdays, select a new week start day in cell B93" sqref="C93:H93" xr:uid="{8D7DF5A9-01BD-4DC4-ACD5-892B6D26F8ED}"/>
    <dataValidation allowBlank="1" showInputMessage="1" showErrorMessage="1" prompt="Automatically determined weekday. To change weekdays, select a new week start day in cell B78" sqref="C78:H78" xr:uid="{129479B7-9878-4D09-8485-B1DAD1A63FF4}"/>
    <dataValidation allowBlank="1" showInputMessage="1" showErrorMessage="1" prompt="Automatically determined weekday. To change weekdays, select a new week start day in cell B63" sqref="C63:H63" xr:uid="{1C7A9C92-3741-48D7-8739-E3C0C8DCABB1}"/>
    <dataValidation allowBlank="1" showInputMessage="1" showErrorMessage="1" prompt="Automatically determined weekday. To change weekdays, select a new week start day in cell B48" sqref="C48:H48" xr:uid="{830B0037-1E33-457B-91C8-E12A116E3552}"/>
    <dataValidation allowBlank="1" showInputMessage="1" showErrorMessage="1" prompt="Automatically determined weekday. To change weekdays, select a new week start day in cell B33" sqref="C33:H33" xr:uid="{5F3D8062-4217-4FB6-A883-D482109FDBD9}"/>
    <dataValidation allowBlank="1" showInputMessage="1" showErrorMessage="1" prompt="Automatically determined weekday. To change weekdays, select a new week start day in cell B18" sqref="C18:H18" xr:uid="{AD7E23BB-8217-442F-874C-4D7C04BD5932}"/>
    <dataValidation allowBlank="1" showInputMessage="1" showErrorMessage="1" sqref="D47:E47 D62:E62 D77:F77 D92:E92 D107:E107 D122:E122 D137:E137 C152:F152 D167:E167" xr:uid="{21FD6128-EB29-43CD-80B7-93F119C0FDDF}"/>
    <dataValidation type="list" errorStyle="warning" allowBlank="1" showInputMessage="1" showErrorMessage="1" error="Select calendar start month from the list. Select CANCEL, press ALT+DOWN ARROW for options, then DOWN ARROW and ENTER to make selection" prompt="Select calendar start month in this cell. Press ALT+DOWN ARROW to open the drop-down list, then ENTER to make the selection" sqref="B2" xr:uid="{C3CB03E7-C8C2-48A7-AA43-C851DD5BD881}">
      <formula1>"January,February,March,April,May,June,July,August,September,October,November,December"</formula1>
    </dataValidation>
    <dataValidation allowBlank="1" showInputMessage="1" showErrorMessage="1" prompt="Automatically determined weekday. To change weekdays, select a new week start day in cell B3" sqref="B168 B33 B48 B63 B78 B93 B108 B123 B138 B153" xr:uid="{C3AC65D3-E7FB-47A0-A1AD-241DE52FAE1C}"/>
    <dataValidation allowBlank="1" showInputMessage="1" showErrorMessage="1" prompt="Calendar year is automatically updated based on the year selected in cell B1" sqref="H32 H47 H62 H77 H92 H107 H122 H137 H152 H167" xr:uid="{F277AFD6-D444-41E8-B932-88CF2FEF6AF0}"/>
    <dataValidation allowBlank="1" showInputMessage="1" prompt="Enter monthly Notes in this cell" sqref="D15:H15" xr:uid="{30A87E90-EDCD-478B-AFB4-3391F4D214E4}"/>
    <dataValidation allowBlank="1" showInputMessage="1" prompt="Enter monthly Notes in cell below" sqref="D14:H14" xr:uid="{DE38F5C1-C03B-4F34-BF2C-4DAA63744584}"/>
    <dataValidation allowBlank="1" showInputMessage="1" prompt="Calendar year is automatically updated based on the year selected in cell B1" sqref="H17" xr:uid="{54D7C6B0-EF88-4C38-9B50-2AA34CCB9EE0}"/>
    <dataValidation allowBlank="1" showInputMessage="1" prompt="Enter daily notes here" sqref="B5" xr:uid="{0D4D58EA-4A42-400B-864E-4C28409003EE}"/>
    <dataValidation allowBlank="1" showInputMessage="1" prompt="Automatically determined weekday. To change weekdays, select a new week start day in cell B3" sqref="B18 C3:H3" xr:uid="{C2783F3A-7D9C-4D27-A034-9287A5155882}"/>
    <dataValidation allowBlank="1" showInputMessage="1" showErrorMessage="1" prompt="Enter year in this cell" sqref="H2" xr:uid="{54FC6E35-86A7-4016-9D8F-08C511124BA1}"/>
    <dataValidation allowBlank="1" showInputMessage="1" prompt="This workbook is a 12-month calendar. Enter starting year in cell H2, then select the starting month in cell B2. The calendar will update automatically for subsequent months" sqref="A2" xr:uid="{58E248FD-765A-4C19-BC34-DA85F33303C9}"/>
    <dataValidation type="list" errorStyle="warning" allowBlank="1" showInputMessage="1" showErrorMessage="1" error="Select the week start day from the list. Select CANCEL,press ALT+DOWN ARROW for options, then DOWN ARROW and ENTER to make selection" prompt="Select the week start day in this cell. Press ALT+DOWN ARROW to open the drop-down list, then ENTER to make the selection. The calendar will update automatically" sqref="B3" xr:uid="{B38AB202-ACE4-4793-A47F-2ACE9D35C12E}">
      <formula1>"SUNDAY,MONDAY,TUESDAY,WEDNESDAY,THURSDAY,FRIDAY,SATURDAY"</formula1>
    </dataValidation>
  </dataValidations>
  <printOptions horizontalCentered="1" verticalCentered="1"/>
  <pageMargins left="0.25" right="0.25" top="0.45" bottom="0.45" header="0.5" footer="0.5"/>
  <pageSetup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3599-23E5-412C-A563-9CF4A61BE288}">
  <sheetPr>
    <tabColor theme="8" tint="0.79998168889431442"/>
    <pageSetUpPr autoPageBreaks="0" fitToPage="1"/>
  </sheetPr>
  <dimension ref="B1:M18"/>
  <sheetViews>
    <sheetView showGridLines="0" topLeftCell="B1" zoomScale="90" zoomScaleNormal="90" zoomScaleSheetLayoutView="100" workbookViewId="0">
      <selection activeCell="O10" sqref="O10"/>
    </sheetView>
  </sheetViews>
  <sheetFormatPr defaultColWidth="10.33203125" defaultRowHeight="30" customHeight="1"/>
  <cols>
    <col min="1" max="1" width="4" style="9" customWidth="1"/>
    <col min="2" max="2" width="13.88671875" style="9" customWidth="1"/>
    <col min="3" max="5" width="23.88671875" style="9" customWidth="1"/>
    <col min="6" max="6" width="30.44140625" style="9" customWidth="1"/>
    <col min="7" max="7" width="27.109375" style="9" customWidth="1"/>
    <col min="8" max="8" width="29.6640625" style="9" bestFit="1" customWidth="1"/>
    <col min="9" max="9" width="23.88671875" style="9" customWidth="1"/>
    <col min="10" max="10" width="5.5546875" style="9" customWidth="1"/>
    <col min="11" max="12" width="10.33203125" style="9"/>
    <col min="13" max="13" width="19" style="9" bestFit="1" customWidth="1"/>
    <col min="14" max="14" width="10.33203125" style="9"/>
    <col min="15" max="15" width="13.88671875" style="9" bestFit="1" customWidth="1"/>
    <col min="16" max="16384" width="10.33203125" style="9"/>
  </cols>
  <sheetData>
    <row r="1" spans="2:13" ht="50.1" customHeight="1">
      <c r="B1" s="144" t="s">
        <v>23</v>
      </c>
      <c r="C1" s="144"/>
      <c r="D1" s="144"/>
      <c r="E1" s="144"/>
      <c r="F1" s="144"/>
      <c r="J1" s="9" t="s">
        <v>22</v>
      </c>
      <c r="L1" s="145" t="s">
        <v>10</v>
      </c>
      <c r="M1" s="145"/>
    </row>
    <row r="2" spans="2:13" ht="25.5" customHeight="1">
      <c r="B2" s="144"/>
      <c r="C2" s="144"/>
      <c r="D2" s="144"/>
      <c r="E2" s="144"/>
      <c r="F2" s="144"/>
      <c r="G2" s="25" t="s">
        <v>21</v>
      </c>
      <c r="H2" s="25" t="s">
        <v>20</v>
      </c>
      <c r="I2" s="143"/>
      <c r="L2" s="18"/>
      <c r="M2" s="14" t="s">
        <v>9</v>
      </c>
    </row>
    <row r="3" spans="2:13" ht="24" customHeight="1">
      <c r="B3" s="144"/>
      <c r="C3" s="144"/>
      <c r="D3" s="144"/>
      <c r="E3" s="144"/>
      <c r="F3" s="144"/>
      <c r="G3" s="22">
        <v>0.33333333333333331</v>
      </c>
      <c r="H3" s="22" t="s">
        <v>19</v>
      </c>
      <c r="I3" s="143"/>
      <c r="L3" s="17"/>
      <c r="M3" s="14" t="s">
        <v>8</v>
      </c>
    </row>
    <row r="4" spans="2:13" ht="24" customHeight="1">
      <c r="B4" s="24"/>
      <c r="C4" s="24"/>
      <c r="D4" s="24"/>
      <c r="E4" s="24"/>
      <c r="F4" s="24"/>
      <c r="G4" s="22"/>
      <c r="H4" s="22"/>
      <c r="I4" s="27"/>
      <c r="L4" s="26"/>
      <c r="M4" s="14" t="s">
        <v>24</v>
      </c>
    </row>
    <row r="5" spans="2:13" ht="23.25" customHeight="1" thickBot="1">
      <c r="B5" s="23"/>
      <c r="C5" s="28">
        <v>45487</v>
      </c>
      <c r="D5" s="28">
        <v>45488</v>
      </c>
      <c r="E5" s="28">
        <v>45489</v>
      </c>
      <c r="F5" s="28">
        <v>45490</v>
      </c>
      <c r="G5" s="28">
        <v>45491</v>
      </c>
      <c r="H5" s="28">
        <v>45492</v>
      </c>
      <c r="I5" s="28">
        <v>45493</v>
      </c>
      <c r="L5" s="29"/>
      <c r="M5" s="14" t="s">
        <v>7</v>
      </c>
    </row>
    <row r="6" spans="2:13" ht="34.200000000000003" customHeight="1" thickBot="1">
      <c r="B6" s="21" t="s">
        <v>18</v>
      </c>
      <c r="C6" s="20" t="s">
        <v>17</v>
      </c>
      <c r="D6" s="20" t="s">
        <v>16</v>
      </c>
      <c r="E6" s="20" t="s">
        <v>15</v>
      </c>
      <c r="F6" s="20" t="s">
        <v>14</v>
      </c>
      <c r="G6" s="20" t="s">
        <v>13</v>
      </c>
      <c r="H6" s="20" t="s">
        <v>12</v>
      </c>
      <c r="I6" s="19" t="s">
        <v>11</v>
      </c>
    </row>
    <row r="7" spans="2:13" ht="30" customHeight="1">
      <c r="B7" s="16">
        <f>ScheduleStart</f>
        <v>0.33333333333333331</v>
      </c>
      <c r="C7" s="12"/>
      <c r="D7" s="12"/>
      <c r="E7" s="12"/>
      <c r="F7" s="15"/>
      <c r="G7" s="15"/>
      <c r="H7" s="12"/>
      <c r="I7" s="12"/>
    </row>
    <row r="8" spans="2:13" ht="30" customHeight="1">
      <c r="B8" s="16">
        <f t="shared" ref="B8:B18" si="0">B7+Increment</f>
        <v>0.375</v>
      </c>
      <c r="C8" s="12"/>
      <c r="D8" s="29"/>
      <c r="E8" s="29"/>
      <c r="F8" s="15"/>
      <c r="G8" s="15"/>
      <c r="H8" s="29"/>
      <c r="I8" s="12"/>
    </row>
    <row r="9" spans="2:13" ht="30" customHeight="1">
      <c r="B9" s="16">
        <f t="shared" si="0"/>
        <v>0.41666666666666669</v>
      </c>
      <c r="C9" s="12"/>
      <c r="D9" s="29"/>
      <c r="E9" s="29"/>
      <c r="F9" s="15"/>
      <c r="G9" s="15"/>
      <c r="H9" s="29"/>
      <c r="I9" s="12"/>
    </row>
    <row r="10" spans="2:13" ht="30" customHeight="1">
      <c r="B10" s="16">
        <f t="shared" si="0"/>
        <v>0.45833333333333337</v>
      </c>
      <c r="C10" s="12"/>
      <c r="D10" s="29"/>
      <c r="E10" s="29"/>
      <c r="F10" s="15"/>
      <c r="G10" s="15"/>
      <c r="H10" s="29"/>
      <c r="I10" s="12"/>
    </row>
    <row r="11" spans="2:13" ht="30" customHeight="1">
      <c r="B11" s="16">
        <f t="shared" si="0"/>
        <v>0.5</v>
      </c>
      <c r="C11" s="12"/>
      <c r="D11" s="29"/>
      <c r="E11" s="26" t="s">
        <v>363</v>
      </c>
      <c r="F11" s="29"/>
      <c r="G11" s="29"/>
      <c r="H11" s="29"/>
      <c r="I11" s="12"/>
    </row>
    <row r="12" spans="2:13" ht="30" customHeight="1">
      <c r="B12" s="13">
        <f t="shared" si="0"/>
        <v>0.54166666666666663</v>
      </c>
      <c r="C12" s="12"/>
      <c r="D12" s="29"/>
      <c r="E12" s="26" t="s">
        <v>363</v>
      </c>
      <c r="F12" s="29"/>
      <c r="G12" s="29"/>
      <c r="H12" s="29"/>
      <c r="I12" s="12"/>
    </row>
    <row r="13" spans="2:13" ht="30" customHeight="1">
      <c r="B13" s="13">
        <f t="shared" si="0"/>
        <v>0.58333333333333326</v>
      </c>
      <c r="C13" s="12"/>
      <c r="D13" s="29"/>
      <c r="E13" s="29"/>
      <c r="F13" s="29"/>
      <c r="G13" s="29"/>
      <c r="H13" s="29"/>
      <c r="I13" s="12"/>
    </row>
    <row r="14" spans="2:13" ht="30" customHeight="1">
      <c r="B14" s="13">
        <f t="shared" si="0"/>
        <v>0.62499999999999989</v>
      </c>
      <c r="C14" s="12"/>
      <c r="D14" s="12"/>
      <c r="E14" s="12"/>
      <c r="F14" s="12"/>
      <c r="G14" s="12"/>
      <c r="H14" s="26" t="s">
        <v>356</v>
      </c>
      <c r="I14" s="12"/>
    </row>
    <row r="15" spans="2:13" ht="30" customHeight="1">
      <c r="B15" s="13">
        <f t="shared" si="0"/>
        <v>0.66666666666666652</v>
      </c>
      <c r="C15" s="12"/>
      <c r="D15" s="12"/>
      <c r="E15" s="12"/>
      <c r="F15" s="12"/>
      <c r="G15" s="12"/>
      <c r="H15" s="29"/>
      <c r="I15" s="12"/>
    </row>
    <row r="16" spans="2:13" ht="30" customHeight="1">
      <c r="B16" s="13">
        <f t="shared" si="0"/>
        <v>0.70833333333333315</v>
      </c>
      <c r="C16" s="12"/>
      <c r="D16" s="12"/>
      <c r="E16" s="12"/>
      <c r="F16" s="12"/>
      <c r="G16" s="12"/>
      <c r="H16" s="12"/>
      <c r="I16" s="12"/>
    </row>
    <row r="17" spans="2:9" ht="30" customHeight="1">
      <c r="B17" s="13">
        <f t="shared" si="0"/>
        <v>0.74999999999999978</v>
      </c>
      <c r="C17" s="12"/>
      <c r="D17" s="12"/>
      <c r="E17" s="12"/>
      <c r="F17" s="12"/>
      <c r="G17" s="12"/>
      <c r="H17" s="26" t="s">
        <v>356</v>
      </c>
      <c r="I17" s="12"/>
    </row>
    <row r="18" spans="2:9" ht="30" customHeight="1">
      <c r="B18" s="11">
        <f t="shared" si="0"/>
        <v>0.79166666666666641</v>
      </c>
      <c r="C18" s="10"/>
      <c r="D18" s="10"/>
      <c r="E18" s="10"/>
      <c r="F18" s="10"/>
      <c r="G18" s="10"/>
      <c r="H18" s="10"/>
      <c r="I18" s="10"/>
    </row>
  </sheetData>
  <sheetProtection selectLockedCells="1"/>
  <mergeCells count="3">
    <mergeCell ref="I2:I3"/>
    <mergeCell ref="B1:F3"/>
    <mergeCell ref="L1:M1"/>
  </mergeCells>
  <phoneticPr fontId="17" type="noConversion"/>
  <dataValidations count="16">
    <dataValidation allowBlank="1" showInputMessage="1" showErrorMessage="1" prompt="Class Schedule Table, below, is automatically updated from entries in the Class List table in the Class List worksheet. Add rows to the end of the table to extend the schedule." sqref="B1:F4" xr:uid="{DCA8BEC8-A102-4AAB-AB6D-99D40B958411}"/>
    <dataValidation allowBlank="1" showInputMessage="1" showErrorMessage="1" prompt="Navigation link to Class List worksheet" sqref="I2:I4" xr:uid="{00000000-0002-0000-0000-00000F000000}"/>
    <dataValidation allowBlank="1" showInputMessage="1" showErrorMessage="1" prompt="Schedule start time determined by the time entered in cell G3" sqref="B7" xr:uid="{00000000-0002-0000-0000-00000E000000}"/>
    <dataValidation allowBlank="1" showInputMessage="1" showErrorMessage="1" prompt="This column is generated based on Start Time in cell G3 and Time Interval in cell H3" sqref="B6" xr:uid="{00000000-0002-0000-0000-00000D000000}"/>
    <dataValidation allowBlank="1" showInputMessage="1" showErrorMessage="1" prompt="Class schedule for Saturday is automatically updated using entries from Class List worksheet" sqref="I6" xr:uid="{00000000-0002-0000-0000-00000C000000}"/>
    <dataValidation allowBlank="1" showInputMessage="1" showErrorMessage="1" prompt="Class schedule for Friday is automatically updated using entries from Class List worksheet" sqref="H6" xr:uid="{00000000-0002-0000-0000-00000B000000}"/>
    <dataValidation allowBlank="1" showInputMessage="1" showErrorMessage="1" prompt="Class schedule for Thursday is automatically updated using entries from Class List worksheet" sqref="G6" xr:uid="{00000000-0002-0000-0000-00000A000000}"/>
    <dataValidation allowBlank="1" showInputMessage="1" showErrorMessage="1" prompt="Class schedule for Wednesday is automatically updated using entries from Class List worksheet" sqref="F6" xr:uid="{00000000-0002-0000-0000-000009000000}"/>
    <dataValidation allowBlank="1" showInputMessage="1" showErrorMessage="1" prompt="Class schedule for Tuesday is automatically updated using entries from Class List worksheet" sqref="E6" xr:uid="{00000000-0002-0000-0000-000008000000}"/>
    <dataValidation allowBlank="1" showInputMessage="1" showErrorMessage="1" prompt="Class schedule for Monday is automatically updated using entries from Class List worksheet" sqref="D6" xr:uid="{00000000-0002-0000-0000-000007000000}"/>
    <dataValidation allowBlank="1" showInputMessage="1" showErrorMessage="1" prompt="Class schedule for Sunday is automatically updated using entries from Class List worksheet" sqref="C6" xr:uid="{00000000-0002-0000-0000-000006000000}"/>
    <dataValidation allowBlank="1" showInputMessage="1" showErrorMessage="1" prompt="Enter time interval in cell H3" sqref="H2" xr:uid="{00000000-0002-0000-0000-000005000000}"/>
    <dataValidation allowBlank="1" showInputMessage="1" showErrorMessage="1" prompt="Enter schedule start time in cell G3" sqref="G2" xr:uid="{00000000-0002-0000-0000-000004000000}"/>
    <dataValidation allowBlank="1" showInputMessage="1" showErrorMessage="1" prompt="To update Class Schedule, modify Schedule Start in cell G3 &amp; Time Interval in cell H3. Add class information in Class List worksheet. Cell I2 navigates to Class List worksheet." sqref="A1" xr:uid="{00000000-0002-0000-0000-000002000000}"/>
    <dataValidation type="list" errorStyle="warning" allowBlank="1" showInputMessage="1" showErrorMessage="1" error="Select a time interval from the list. Select CANCEL, and then press ALT+DOWN ARROW to select time interval from the drop-down list" prompt="Enter time interval in this cell. Press ALT+DOWN ARROW to open the drop-down list, and then press ENTER to select time interval" sqref="H3:H4" xr:uid="{00000000-0002-0000-0000-000001000000}">
      <formula1>"15 MIN,20 MIN,30 MIN,40 MIN,45 MIN,60 MIN"</formula1>
    </dataValidation>
    <dataValidation type="list" errorStyle="warning" allowBlank="1" showInputMessage="1" showErrorMessage="1" error="Select a start time from the list. Select CANCEL, and then press ALT+DOWN ARROW to select start time from the drop-down list" prompt="Enter schedule start time in this cell. Press ALT+DOWN ARROW to open the drop-down list, and then press ENTER to select the time" sqref="G3:G4" xr:uid="{00000000-0002-0000-0000-000000000000}">
      <formula1>"8:00 AM,9:00 AM,10:00 AM,11:00 AM,12:00 PM,1:00 PM,2:00 PM,3:00 PM,4:00 PM,5:00 PM"</formula1>
    </dataValidation>
  </dataValidations>
  <printOptions horizontalCentered="1"/>
  <pageMargins left="0.25" right="0.25" top="0.75" bottom="0.75" header="0.3" footer="0.3"/>
  <pageSetup scale="55" fitToHeight="0" orientation="portrait" r:id="rId1"/>
  <headerFooter differentFirst="1">
    <oddFooter>Page &amp;P of &amp;N</oddFoot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E0AC-6809-4181-B9E4-25B5AAE4DD73}">
  <dimension ref="A1:X6397"/>
  <sheetViews>
    <sheetView showGridLines="0" topLeftCell="A13" workbookViewId="0">
      <selection activeCell="H19" sqref="H19"/>
    </sheetView>
  </sheetViews>
  <sheetFormatPr defaultRowHeight="14.4"/>
  <cols>
    <col min="1" max="1" width="23.44140625" customWidth="1"/>
    <col min="2" max="2" width="19.109375" bestFit="1" customWidth="1"/>
    <col min="3" max="3" width="14.33203125" bestFit="1" customWidth="1"/>
    <col min="9" max="9" width="19.109375" bestFit="1" customWidth="1"/>
    <col min="10" max="10" width="14.33203125" bestFit="1" customWidth="1"/>
    <col min="16" max="16" width="12.6640625" bestFit="1" customWidth="1"/>
    <col min="17" max="17" width="18.44140625" bestFit="1" customWidth="1"/>
    <col min="18" max="18" width="18.6640625" bestFit="1" customWidth="1"/>
    <col min="19" max="19" width="15" bestFit="1" customWidth="1"/>
    <col min="20" max="20" width="15.5546875" bestFit="1" customWidth="1"/>
    <col min="21" max="21" width="12.88671875" bestFit="1" customWidth="1"/>
    <col min="22" max="22" width="21.5546875" customWidth="1"/>
    <col min="23" max="24" width="14.109375" bestFit="1" customWidth="1"/>
  </cols>
  <sheetData>
    <row r="1" spans="1:24">
      <c r="P1" s="124" t="s">
        <v>888</v>
      </c>
      <c r="Q1" s="124"/>
      <c r="R1" s="94" t="s">
        <v>365</v>
      </c>
      <c r="S1" s="137" t="s">
        <v>887</v>
      </c>
      <c r="T1" s="137"/>
      <c r="U1" s="96" t="s">
        <v>886</v>
      </c>
      <c r="V1" s="130" t="s">
        <v>889</v>
      </c>
      <c r="W1" s="130"/>
      <c r="X1" s="130"/>
    </row>
    <row r="2" spans="1:24">
      <c r="A2" t="s">
        <v>205</v>
      </c>
      <c r="B2" s="84" t="s">
        <v>321</v>
      </c>
      <c r="C2" t="s">
        <v>324</v>
      </c>
      <c r="P2" s="87" t="s">
        <v>364</v>
      </c>
      <c r="Q2" s="87" t="s">
        <v>397</v>
      </c>
      <c r="R2" s="87" t="s">
        <v>365</v>
      </c>
      <c r="S2" s="87" t="s">
        <v>297</v>
      </c>
      <c r="T2" s="87" t="s">
        <v>401</v>
      </c>
      <c r="U2" s="87" t="s">
        <v>398</v>
      </c>
      <c r="V2" s="87" t="s">
        <v>403</v>
      </c>
      <c r="W2" s="87" t="s">
        <v>436</v>
      </c>
      <c r="X2" s="87" t="s">
        <v>885</v>
      </c>
    </row>
    <row r="3" spans="1:24">
      <c r="A3" t="s">
        <v>310</v>
      </c>
      <c r="B3" s="85" t="s">
        <v>316</v>
      </c>
      <c r="C3">
        <v>186</v>
      </c>
      <c r="P3" s="97" t="s">
        <v>82</v>
      </c>
      <c r="Q3" s="97" t="s">
        <v>104</v>
      </c>
      <c r="R3" s="97" t="s">
        <v>82</v>
      </c>
      <c r="S3" s="97" t="s">
        <v>232</v>
      </c>
      <c r="T3" s="97" t="s">
        <v>104</v>
      </c>
      <c r="U3" s="97" t="s">
        <v>82</v>
      </c>
      <c r="V3" s="98" t="s">
        <v>405</v>
      </c>
      <c r="W3" s="98" t="s">
        <v>405</v>
      </c>
      <c r="X3" s="98" t="s">
        <v>405</v>
      </c>
    </row>
    <row r="4" spans="1:24">
      <c r="A4" t="s">
        <v>311</v>
      </c>
      <c r="B4" s="85" t="s">
        <v>319</v>
      </c>
      <c r="C4">
        <v>39</v>
      </c>
      <c r="P4" t="s">
        <v>91</v>
      </c>
      <c r="Q4" t="s">
        <v>109</v>
      </c>
      <c r="R4" s="97" t="s">
        <v>104</v>
      </c>
      <c r="S4" t="s">
        <v>242</v>
      </c>
      <c r="T4" t="s">
        <v>33</v>
      </c>
      <c r="U4" s="97" t="s">
        <v>104</v>
      </c>
      <c r="V4" s="99" t="s">
        <v>62</v>
      </c>
      <c r="W4" t="s">
        <v>58</v>
      </c>
      <c r="X4" t="s">
        <v>47</v>
      </c>
    </row>
    <row r="5" spans="1:24">
      <c r="A5" t="s">
        <v>311</v>
      </c>
      <c r="B5" s="85" t="s">
        <v>315</v>
      </c>
      <c r="C5">
        <v>186</v>
      </c>
      <c r="P5" s="69" t="s">
        <v>85</v>
      </c>
      <c r="Q5" s="69" t="s">
        <v>106</v>
      </c>
      <c r="R5" t="s">
        <v>205</v>
      </c>
      <c r="S5" t="s">
        <v>341</v>
      </c>
      <c r="T5" t="s">
        <v>225</v>
      </c>
      <c r="U5" t="s">
        <v>81</v>
      </c>
      <c r="V5" t="s">
        <v>52</v>
      </c>
      <c r="W5" t="s">
        <v>60</v>
      </c>
      <c r="X5" t="s">
        <v>50</v>
      </c>
    </row>
    <row r="6" spans="1:24">
      <c r="A6" t="s">
        <v>312</v>
      </c>
      <c r="B6" s="85" t="s">
        <v>313</v>
      </c>
      <c r="C6">
        <v>1122</v>
      </c>
      <c r="P6" t="s">
        <v>87</v>
      </c>
      <c r="Q6" t="s">
        <v>154</v>
      </c>
      <c r="R6" t="s">
        <v>110</v>
      </c>
      <c r="T6" s="99" t="s">
        <v>227</v>
      </c>
      <c r="U6" t="s">
        <v>110</v>
      </c>
      <c r="V6" t="s">
        <v>50</v>
      </c>
      <c r="X6" t="s">
        <v>52</v>
      </c>
    </row>
    <row r="7" spans="1:24">
      <c r="A7" t="s">
        <v>312</v>
      </c>
      <c r="B7" s="85" t="s">
        <v>314</v>
      </c>
      <c r="C7">
        <v>1117</v>
      </c>
      <c r="P7" t="s">
        <v>89</v>
      </c>
      <c r="Q7" s="69" t="s">
        <v>112</v>
      </c>
      <c r="R7" t="s">
        <v>207</v>
      </c>
      <c r="T7" s="100" t="s">
        <v>228</v>
      </c>
      <c r="U7" t="s">
        <v>156</v>
      </c>
      <c r="V7" t="s">
        <v>68</v>
      </c>
      <c r="X7" t="s">
        <v>54</v>
      </c>
    </row>
    <row r="8" spans="1:24">
      <c r="A8" t="s">
        <v>312</v>
      </c>
      <c r="B8" s="85" t="s">
        <v>310</v>
      </c>
      <c r="C8">
        <v>1122</v>
      </c>
      <c r="Q8" t="s">
        <v>114</v>
      </c>
      <c r="R8" t="s">
        <v>208</v>
      </c>
      <c r="T8" s="69" t="s">
        <v>230</v>
      </c>
      <c r="U8" s="99" t="s">
        <v>160</v>
      </c>
      <c r="V8" t="s">
        <v>54</v>
      </c>
      <c r="X8" t="s">
        <v>56</v>
      </c>
    </row>
    <row r="9" spans="1:24">
      <c r="A9" t="s">
        <v>313</v>
      </c>
      <c r="B9" s="85" t="s">
        <v>318</v>
      </c>
      <c r="C9">
        <v>186</v>
      </c>
      <c r="Q9" t="s">
        <v>115</v>
      </c>
      <c r="R9" t="s">
        <v>209</v>
      </c>
      <c r="U9" t="s">
        <v>162</v>
      </c>
      <c r="V9" t="s">
        <v>70</v>
      </c>
    </row>
    <row r="10" spans="1:24">
      <c r="A10" t="s">
        <v>313</v>
      </c>
      <c r="B10" s="85" t="s">
        <v>311</v>
      </c>
      <c r="C10">
        <v>1125</v>
      </c>
      <c r="Q10" t="s">
        <v>117</v>
      </c>
      <c r="R10" t="s">
        <v>211</v>
      </c>
      <c r="U10" t="s">
        <v>165</v>
      </c>
      <c r="V10" t="s">
        <v>72</v>
      </c>
    </row>
    <row r="11" spans="1:24">
      <c r="A11" t="s">
        <v>313</v>
      </c>
      <c r="B11" s="85" t="s">
        <v>317</v>
      </c>
      <c r="C11">
        <v>186</v>
      </c>
      <c r="Q11" t="s">
        <v>119</v>
      </c>
      <c r="R11" t="s">
        <v>213</v>
      </c>
      <c r="U11" t="s">
        <v>167</v>
      </c>
      <c r="V11" t="s">
        <v>402</v>
      </c>
    </row>
    <row r="12" spans="1:24">
      <c r="A12" t="s">
        <v>314</v>
      </c>
      <c r="B12" s="85" t="s">
        <v>312</v>
      </c>
      <c r="C12">
        <v>1125</v>
      </c>
      <c r="Q12" t="s">
        <v>121</v>
      </c>
      <c r="R12" t="s">
        <v>215</v>
      </c>
      <c r="U12" s="101" t="s">
        <v>169</v>
      </c>
      <c r="V12" t="s">
        <v>76</v>
      </c>
    </row>
    <row r="13" spans="1:24">
      <c r="A13" t="s">
        <v>314</v>
      </c>
      <c r="B13" s="85" t="s">
        <v>322</v>
      </c>
      <c r="Q13" t="s">
        <v>123</v>
      </c>
      <c r="R13" t="s">
        <v>217</v>
      </c>
      <c r="U13" t="s">
        <v>171</v>
      </c>
      <c r="V13" t="s">
        <v>77</v>
      </c>
    </row>
    <row r="14" spans="1:24">
      <c r="A14" t="s">
        <v>314</v>
      </c>
      <c r="B14" s="85" t="s">
        <v>323</v>
      </c>
      <c r="C14">
        <v>6394</v>
      </c>
      <c r="Q14" t="s">
        <v>125</v>
      </c>
      <c r="R14" t="s">
        <v>219</v>
      </c>
      <c r="U14" t="s">
        <v>173</v>
      </c>
      <c r="V14" t="s">
        <v>78</v>
      </c>
    </row>
    <row r="15" spans="1:24">
      <c r="A15" t="s">
        <v>311</v>
      </c>
      <c r="Q15" t="s">
        <v>127</v>
      </c>
      <c r="R15" t="s">
        <v>221</v>
      </c>
      <c r="U15" t="s">
        <v>175</v>
      </c>
      <c r="V15" t="s">
        <v>64</v>
      </c>
    </row>
    <row r="16" spans="1:24">
      <c r="A16" t="s">
        <v>310</v>
      </c>
      <c r="Q16" t="s">
        <v>129</v>
      </c>
      <c r="R16" t="s">
        <v>366</v>
      </c>
      <c r="U16" t="s">
        <v>177</v>
      </c>
    </row>
    <row r="17" spans="1:21">
      <c r="A17" t="s">
        <v>310</v>
      </c>
      <c r="Q17" t="s">
        <v>131</v>
      </c>
      <c r="R17" t="s">
        <v>367</v>
      </c>
      <c r="U17" t="s">
        <v>179</v>
      </c>
    </row>
    <row r="18" spans="1:21">
      <c r="A18" t="s">
        <v>315</v>
      </c>
      <c r="Q18" t="s">
        <v>133</v>
      </c>
      <c r="R18" t="s">
        <v>368</v>
      </c>
      <c r="U18" t="s">
        <v>181</v>
      </c>
    </row>
    <row r="19" spans="1:21">
      <c r="A19" t="s">
        <v>315</v>
      </c>
      <c r="Q19" t="s">
        <v>135</v>
      </c>
      <c r="R19" t="s">
        <v>369</v>
      </c>
      <c r="U19" t="s">
        <v>183</v>
      </c>
    </row>
    <row r="20" spans="1:21">
      <c r="A20" t="s">
        <v>316</v>
      </c>
      <c r="Q20" t="s">
        <v>137</v>
      </c>
      <c r="R20" t="s">
        <v>370</v>
      </c>
      <c r="U20" t="s">
        <v>185</v>
      </c>
    </row>
    <row r="21" spans="1:21">
      <c r="A21" t="s">
        <v>316</v>
      </c>
      <c r="Q21" t="s">
        <v>139</v>
      </c>
      <c r="R21" t="s">
        <v>371</v>
      </c>
      <c r="U21" t="s">
        <v>187</v>
      </c>
    </row>
    <row r="22" spans="1:21">
      <c r="A22" t="s">
        <v>316</v>
      </c>
      <c r="Q22" t="s">
        <v>141</v>
      </c>
      <c r="R22" t="s">
        <v>372</v>
      </c>
      <c r="U22" t="s">
        <v>189</v>
      </c>
    </row>
    <row r="23" spans="1:21">
      <c r="A23" t="s">
        <v>310</v>
      </c>
      <c r="Q23" t="s">
        <v>143</v>
      </c>
      <c r="R23" t="s">
        <v>373</v>
      </c>
      <c r="U23" t="s">
        <v>191</v>
      </c>
    </row>
    <row r="24" spans="1:21">
      <c r="A24" t="s">
        <v>310</v>
      </c>
      <c r="Q24" t="s">
        <v>145</v>
      </c>
      <c r="R24" t="s">
        <v>374</v>
      </c>
      <c r="U24" t="s">
        <v>52</v>
      </c>
    </row>
    <row r="25" spans="1:21">
      <c r="A25" t="s">
        <v>310</v>
      </c>
      <c r="Q25" t="s">
        <v>146</v>
      </c>
      <c r="R25" t="s">
        <v>375</v>
      </c>
      <c r="U25" t="s">
        <v>50</v>
      </c>
    </row>
    <row r="26" spans="1:21">
      <c r="A26" t="s">
        <v>314</v>
      </c>
      <c r="Q26" t="s">
        <v>147</v>
      </c>
      <c r="R26" t="s">
        <v>376</v>
      </c>
      <c r="U26" t="s">
        <v>68</v>
      </c>
    </row>
    <row r="27" spans="1:21">
      <c r="A27" t="s">
        <v>317</v>
      </c>
      <c r="Q27" t="s">
        <v>148</v>
      </c>
      <c r="R27" t="s">
        <v>377</v>
      </c>
      <c r="U27" t="s">
        <v>54</v>
      </c>
    </row>
    <row r="28" spans="1:21">
      <c r="A28" t="s">
        <v>317</v>
      </c>
      <c r="Q28" t="s">
        <v>149</v>
      </c>
      <c r="R28" t="s">
        <v>378</v>
      </c>
      <c r="U28" t="s">
        <v>72</v>
      </c>
    </row>
    <row r="29" spans="1:21">
      <c r="A29" t="s">
        <v>315</v>
      </c>
      <c r="Q29" t="s">
        <v>150</v>
      </c>
      <c r="R29" t="s">
        <v>379</v>
      </c>
      <c r="U29" t="s">
        <v>399</v>
      </c>
    </row>
    <row r="30" spans="1:21">
      <c r="A30" t="s">
        <v>314</v>
      </c>
      <c r="Q30" t="s">
        <v>151</v>
      </c>
      <c r="R30" t="s">
        <v>380</v>
      </c>
      <c r="U30" t="s">
        <v>77</v>
      </c>
    </row>
    <row r="31" spans="1:21">
      <c r="A31" t="s">
        <v>318</v>
      </c>
      <c r="Q31" t="s">
        <v>152</v>
      </c>
      <c r="R31" t="s">
        <v>381</v>
      </c>
      <c r="U31" t="s">
        <v>400</v>
      </c>
    </row>
    <row r="32" spans="1:21">
      <c r="A32" t="s">
        <v>318</v>
      </c>
      <c r="Q32" t="s">
        <v>153</v>
      </c>
      <c r="R32" t="s">
        <v>382</v>
      </c>
    </row>
    <row r="33" spans="1:18">
      <c r="A33" t="s">
        <v>318</v>
      </c>
      <c r="R33" t="s">
        <v>383</v>
      </c>
    </row>
    <row r="34" spans="1:18">
      <c r="A34" t="s">
        <v>311</v>
      </c>
      <c r="R34" t="s">
        <v>384</v>
      </c>
    </row>
    <row r="35" spans="1:18">
      <c r="A35" t="s">
        <v>314</v>
      </c>
      <c r="R35" t="s">
        <v>385</v>
      </c>
    </row>
    <row r="36" spans="1:18">
      <c r="A36" t="s">
        <v>313</v>
      </c>
      <c r="R36" t="s">
        <v>386</v>
      </c>
    </row>
    <row r="37" spans="1:18">
      <c r="A37" t="s">
        <v>313</v>
      </c>
      <c r="R37" t="s">
        <v>387</v>
      </c>
    </row>
    <row r="38" spans="1:18">
      <c r="A38" t="s">
        <v>313</v>
      </c>
      <c r="R38" t="s">
        <v>388</v>
      </c>
    </row>
    <row r="39" spans="1:18">
      <c r="A39" t="s">
        <v>312</v>
      </c>
      <c r="R39" t="s">
        <v>389</v>
      </c>
    </row>
    <row r="40" spans="1:18">
      <c r="A40" t="s">
        <v>312</v>
      </c>
      <c r="R40" t="s">
        <v>390</v>
      </c>
    </row>
    <row r="41" spans="1:18">
      <c r="A41" t="s">
        <v>312</v>
      </c>
      <c r="R41" t="s">
        <v>391</v>
      </c>
    </row>
    <row r="42" spans="1:18">
      <c r="A42" t="s">
        <v>311</v>
      </c>
      <c r="R42" t="s">
        <v>392</v>
      </c>
    </row>
    <row r="43" spans="1:18">
      <c r="A43" t="s">
        <v>311</v>
      </c>
      <c r="R43" t="s">
        <v>393</v>
      </c>
    </row>
    <row r="44" spans="1:18">
      <c r="A44" t="s">
        <v>317</v>
      </c>
      <c r="R44" t="s">
        <v>394</v>
      </c>
    </row>
    <row r="45" spans="1:18">
      <c r="A45" t="s">
        <v>314</v>
      </c>
      <c r="R45" t="s">
        <v>395</v>
      </c>
    </row>
    <row r="46" spans="1:18">
      <c r="A46" t="s">
        <v>313</v>
      </c>
      <c r="R46" t="s">
        <v>396</v>
      </c>
    </row>
    <row r="47" spans="1:18">
      <c r="A47" t="s">
        <v>313</v>
      </c>
    </row>
    <row r="48" spans="1:18">
      <c r="A48" t="s">
        <v>312</v>
      </c>
    </row>
    <row r="49" spans="1:1">
      <c r="A49" t="s">
        <v>312</v>
      </c>
    </row>
    <row r="50" spans="1:1">
      <c r="A50" t="s">
        <v>312</v>
      </c>
    </row>
    <row r="51" spans="1:1">
      <c r="A51" t="s">
        <v>311</v>
      </c>
    </row>
    <row r="52" spans="1:1">
      <c r="A52" t="s">
        <v>311</v>
      </c>
    </row>
    <row r="53" spans="1:1">
      <c r="A53" t="s">
        <v>311</v>
      </c>
    </row>
    <row r="54" spans="1:1">
      <c r="A54" t="s">
        <v>310</v>
      </c>
    </row>
    <row r="55" spans="1:1">
      <c r="A55" t="s">
        <v>310</v>
      </c>
    </row>
    <row r="56" spans="1:1">
      <c r="A56" t="s">
        <v>313</v>
      </c>
    </row>
    <row r="57" spans="1:1">
      <c r="A57" t="s">
        <v>314</v>
      </c>
    </row>
    <row r="58" spans="1:1">
      <c r="A58" t="s">
        <v>310</v>
      </c>
    </row>
    <row r="59" spans="1:1">
      <c r="A59" t="s">
        <v>314</v>
      </c>
    </row>
    <row r="60" spans="1:1">
      <c r="A60" t="s">
        <v>314</v>
      </c>
    </row>
    <row r="61" spans="1:1">
      <c r="A61" t="s">
        <v>310</v>
      </c>
    </row>
    <row r="62" spans="1:1">
      <c r="A62" t="s">
        <v>310</v>
      </c>
    </row>
    <row r="63" spans="1:1">
      <c r="A63" t="s">
        <v>310</v>
      </c>
    </row>
    <row r="64" spans="1:1">
      <c r="A64" t="s">
        <v>311</v>
      </c>
    </row>
    <row r="65" spans="1:1">
      <c r="A65" t="s">
        <v>311</v>
      </c>
    </row>
    <row r="66" spans="1:1">
      <c r="A66" t="s">
        <v>311</v>
      </c>
    </row>
    <row r="67" spans="1:1">
      <c r="A67" t="s">
        <v>312</v>
      </c>
    </row>
    <row r="68" spans="1:1">
      <c r="A68" t="s">
        <v>312</v>
      </c>
    </row>
    <row r="69" spans="1:1">
      <c r="A69" t="s">
        <v>313</v>
      </c>
    </row>
    <row r="70" spans="1:1">
      <c r="A70" t="s">
        <v>313</v>
      </c>
    </row>
    <row r="71" spans="1:1">
      <c r="A71" t="s">
        <v>313</v>
      </c>
    </row>
    <row r="72" spans="1:1">
      <c r="A72" t="s">
        <v>314</v>
      </c>
    </row>
    <row r="73" spans="1:1">
      <c r="A73" t="s">
        <v>314</v>
      </c>
    </row>
    <row r="74" spans="1:1">
      <c r="A74" t="s">
        <v>312</v>
      </c>
    </row>
    <row r="75" spans="1:1">
      <c r="A75" t="s">
        <v>314</v>
      </c>
    </row>
    <row r="76" spans="1:1">
      <c r="A76" t="s">
        <v>314</v>
      </c>
    </row>
    <row r="77" spans="1:1">
      <c r="A77" t="s">
        <v>313</v>
      </c>
    </row>
    <row r="78" spans="1:1">
      <c r="A78" t="s">
        <v>314</v>
      </c>
    </row>
    <row r="79" spans="1:1">
      <c r="A79" t="s">
        <v>310</v>
      </c>
    </row>
    <row r="80" spans="1:1">
      <c r="A80" t="s">
        <v>310</v>
      </c>
    </row>
    <row r="81" spans="1:1">
      <c r="A81" t="s">
        <v>310</v>
      </c>
    </row>
    <row r="82" spans="1:1">
      <c r="A82" t="s">
        <v>311</v>
      </c>
    </row>
    <row r="83" spans="1:1">
      <c r="A83" t="s">
        <v>311</v>
      </c>
    </row>
    <row r="84" spans="1:1">
      <c r="A84" t="s">
        <v>312</v>
      </c>
    </row>
    <row r="85" spans="1:1">
      <c r="A85" t="s">
        <v>312</v>
      </c>
    </row>
    <row r="86" spans="1:1">
      <c r="A86" t="s">
        <v>312</v>
      </c>
    </row>
    <row r="87" spans="1:1">
      <c r="A87" t="s">
        <v>313</v>
      </c>
    </row>
    <row r="88" spans="1:1">
      <c r="A88" t="s">
        <v>313</v>
      </c>
    </row>
    <row r="89" spans="1:1">
      <c r="A89" t="s">
        <v>311</v>
      </c>
    </row>
    <row r="90" spans="1:1">
      <c r="A90" t="s">
        <v>310</v>
      </c>
    </row>
    <row r="91" spans="1:1">
      <c r="A91" t="s">
        <v>310</v>
      </c>
    </row>
    <row r="92" spans="1:1">
      <c r="A92" t="s">
        <v>310</v>
      </c>
    </row>
    <row r="93" spans="1:1">
      <c r="A93" t="s">
        <v>311</v>
      </c>
    </row>
    <row r="94" spans="1:1">
      <c r="A94" t="s">
        <v>311</v>
      </c>
    </row>
    <row r="95" spans="1:1">
      <c r="A95" t="s">
        <v>311</v>
      </c>
    </row>
    <row r="96" spans="1:1">
      <c r="A96" t="s">
        <v>312</v>
      </c>
    </row>
    <row r="97" spans="1:1">
      <c r="A97" t="s">
        <v>312</v>
      </c>
    </row>
    <row r="98" spans="1:1">
      <c r="A98" t="s">
        <v>313</v>
      </c>
    </row>
    <row r="99" spans="1:1">
      <c r="A99" t="s">
        <v>313</v>
      </c>
    </row>
    <row r="100" spans="1:1">
      <c r="A100" t="s">
        <v>314</v>
      </c>
    </row>
    <row r="101" spans="1:1">
      <c r="A101" t="s">
        <v>314</v>
      </c>
    </row>
    <row r="102" spans="1:1">
      <c r="A102" t="s">
        <v>312</v>
      </c>
    </row>
    <row r="103" spans="1:1">
      <c r="A103" t="s">
        <v>314</v>
      </c>
    </row>
    <row r="104" spans="1:1">
      <c r="A104" t="s">
        <v>313</v>
      </c>
    </row>
    <row r="105" spans="1:1">
      <c r="A105" t="s">
        <v>313</v>
      </c>
    </row>
    <row r="106" spans="1:1">
      <c r="A106" t="s">
        <v>314</v>
      </c>
    </row>
    <row r="107" spans="1:1">
      <c r="A107" t="s">
        <v>314</v>
      </c>
    </row>
    <row r="108" spans="1:1">
      <c r="A108" t="s">
        <v>314</v>
      </c>
    </row>
    <row r="109" spans="1:1">
      <c r="A109" t="s">
        <v>313</v>
      </c>
    </row>
    <row r="110" spans="1:1">
      <c r="A110" t="s">
        <v>312</v>
      </c>
    </row>
    <row r="111" spans="1:1">
      <c r="A111" t="s">
        <v>312</v>
      </c>
    </row>
    <row r="112" spans="1:1">
      <c r="A112" t="s">
        <v>312</v>
      </c>
    </row>
    <row r="113" spans="1:1">
      <c r="A113" t="s">
        <v>311</v>
      </c>
    </row>
    <row r="114" spans="1:1">
      <c r="A114" t="s">
        <v>311</v>
      </c>
    </row>
    <row r="115" spans="1:1">
      <c r="A115" t="s">
        <v>311</v>
      </c>
    </row>
    <row r="116" spans="1:1">
      <c r="A116" t="s">
        <v>310</v>
      </c>
    </row>
    <row r="117" spans="1:1">
      <c r="A117" t="s">
        <v>310</v>
      </c>
    </row>
    <row r="118" spans="1:1">
      <c r="A118" t="s">
        <v>310</v>
      </c>
    </row>
    <row r="119" spans="1:1">
      <c r="A119" t="s">
        <v>313</v>
      </c>
    </row>
    <row r="120" spans="1:1">
      <c r="A120" t="s">
        <v>314</v>
      </c>
    </row>
    <row r="121" spans="1:1">
      <c r="A121" t="s">
        <v>310</v>
      </c>
    </row>
    <row r="122" spans="1:1">
      <c r="A122" t="s">
        <v>314</v>
      </c>
    </row>
    <row r="123" spans="1:1">
      <c r="A123" t="s">
        <v>314</v>
      </c>
    </row>
    <row r="124" spans="1:1">
      <c r="A124" t="s">
        <v>313</v>
      </c>
    </row>
    <row r="125" spans="1:1">
      <c r="A125" t="s">
        <v>313</v>
      </c>
    </row>
    <row r="126" spans="1:1">
      <c r="A126" t="s">
        <v>310</v>
      </c>
    </row>
    <row r="127" spans="1:1">
      <c r="A127" t="s">
        <v>313</v>
      </c>
    </row>
    <row r="128" spans="1:1">
      <c r="A128" t="s">
        <v>312</v>
      </c>
    </row>
    <row r="129" spans="1:1">
      <c r="A129" t="s">
        <v>312</v>
      </c>
    </row>
    <row r="130" spans="1:1">
      <c r="A130" t="s">
        <v>312</v>
      </c>
    </row>
    <row r="131" spans="1:1">
      <c r="A131" t="s">
        <v>311</v>
      </c>
    </row>
    <row r="132" spans="1:1">
      <c r="A132" t="s">
        <v>311</v>
      </c>
    </row>
    <row r="133" spans="1:1">
      <c r="A133" t="s">
        <v>310</v>
      </c>
    </row>
    <row r="134" spans="1:1">
      <c r="A134" t="s">
        <v>311</v>
      </c>
    </row>
    <row r="135" spans="1:1">
      <c r="A135" t="s">
        <v>310</v>
      </c>
    </row>
    <row r="136" spans="1:1">
      <c r="A136" t="s">
        <v>313</v>
      </c>
    </row>
    <row r="137" spans="1:1">
      <c r="A137" t="s">
        <v>313</v>
      </c>
    </row>
    <row r="138" spans="1:1">
      <c r="A138" t="s">
        <v>313</v>
      </c>
    </row>
    <row r="139" spans="1:1">
      <c r="A139" t="s">
        <v>314</v>
      </c>
    </row>
    <row r="140" spans="1:1">
      <c r="A140" t="s">
        <v>314</v>
      </c>
    </row>
    <row r="141" spans="1:1">
      <c r="A141" t="s">
        <v>314</v>
      </c>
    </row>
    <row r="142" spans="1:1">
      <c r="A142" t="s">
        <v>311</v>
      </c>
    </row>
    <row r="143" spans="1:1">
      <c r="A143" t="s">
        <v>311</v>
      </c>
    </row>
    <row r="144" spans="1:1">
      <c r="A144" t="s">
        <v>311</v>
      </c>
    </row>
    <row r="145" spans="1:1">
      <c r="A145" t="s">
        <v>310</v>
      </c>
    </row>
    <row r="146" spans="1:1">
      <c r="A146" t="s">
        <v>310</v>
      </c>
    </row>
    <row r="147" spans="1:1">
      <c r="A147" t="s">
        <v>312</v>
      </c>
    </row>
    <row r="148" spans="1:1">
      <c r="A148" t="s">
        <v>312</v>
      </c>
    </row>
    <row r="149" spans="1:1">
      <c r="A149" t="s">
        <v>312</v>
      </c>
    </row>
    <row r="150" spans="1:1">
      <c r="A150" t="s">
        <v>312</v>
      </c>
    </row>
    <row r="151" spans="1:1">
      <c r="A151" t="s">
        <v>313</v>
      </c>
    </row>
    <row r="152" spans="1:1">
      <c r="A152" t="s">
        <v>314</v>
      </c>
    </row>
    <row r="153" spans="1:1">
      <c r="A153" t="s">
        <v>314</v>
      </c>
    </row>
    <row r="154" spans="1:1">
      <c r="A154" t="s">
        <v>314</v>
      </c>
    </row>
    <row r="155" spans="1:1">
      <c r="A155" t="s">
        <v>310</v>
      </c>
    </row>
    <row r="156" spans="1:1">
      <c r="A156" t="s">
        <v>310</v>
      </c>
    </row>
    <row r="157" spans="1:1">
      <c r="A157" t="s">
        <v>310</v>
      </c>
    </row>
    <row r="158" spans="1:1">
      <c r="A158" t="s">
        <v>311</v>
      </c>
    </row>
    <row r="159" spans="1:1">
      <c r="A159" t="s">
        <v>313</v>
      </c>
    </row>
    <row r="160" spans="1:1">
      <c r="A160" t="s">
        <v>313</v>
      </c>
    </row>
    <row r="161" spans="1:1">
      <c r="A161" t="s">
        <v>312</v>
      </c>
    </row>
    <row r="162" spans="1:1">
      <c r="A162" t="s">
        <v>312</v>
      </c>
    </row>
    <row r="163" spans="1:1">
      <c r="A163" t="s">
        <v>311</v>
      </c>
    </row>
    <row r="164" spans="1:1">
      <c r="A164" t="s">
        <v>311</v>
      </c>
    </row>
    <row r="165" spans="1:1">
      <c r="A165" t="s">
        <v>312</v>
      </c>
    </row>
    <row r="166" spans="1:1">
      <c r="A166" t="s">
        <v>314</v>
      </c>
    </row>
    <row r="167" spans="1:1">
      <c r="A167" t="s">
        <v>314</v>
      </c>
    </row>
    <row r="168" spans="1:1">
      <c r="A168" t="s">
        <v>314</v>
      </c>
    </row>
    <row r="169" spans="1:1">
      <c r="A169" t="s">
        <v>313</v>
      </c>
    </row>
    <row r="170" spans="1:1">
      <c r="A170" t="s">
        <v>313</v>
      </c>
    </row>
    <row r="171" spans="1:1">
      <c r="A171" t="s">
        <v>311</v>
      </c>
    </row>
    <row r="172" spans="1:1">
      <c r="A172" t="s">
        <v>310</v>
      </c>
    </row>
    <row r="173" spans="1:1">
      <c r="A173" t="s">
        <v>310</v>
      </c>
    </row>
    <row r="174" spans="1:1">
      <c r="A174" t="s">
        <v>310</v>
      </c>
    </row>
    <row r="175" spans="1:1">
      <c r="A175" t="s">
        <v>311</v>
      </c>
    </row>
    <row r="176" spans="1:1">
      <c r="A176" t="s">
        <v>313</v>
      </c>
    </row>
    <row r="177" spans="1:1">
      <c r="A177" t="s">
        <v>311</v>
      </c>
    </row>
    <row r="178" spans="1:1">
      <c r="A178" t="s">
        <v>312</v>
      </c>
    </row>
    <row r="179" spans="1:1">
      <c r="A179" t="s">
        <v>312</v>
      </c>
    </row>
    <row r="180" spans="1:1">
      <c r="A180" t="s">
        <v>311</v>
      </c>
    </row>
    <row r="181" spans="1:1">
      <c r="A181" t="s">
        <v>310</v>
      </c>
    </row>
    <row r="182" spans="1:1">
      <c r="A182" t="s">
        <v>311</v>
      </c>
    </row>
    <row r="183" spans="1:1">
      <c r="A183" t="s">
        <v>314</v>
      </c>
    </row>
    <row r="184" spans="1:1">
      <c r="A184" t="s">
        <v>312</v>
      </c>
    </row>
    <row r="185" spans="1:1">
      <c r="A185" t="s">
        <v>312</v>
      </c>
    </row>
    <row r="186" spans="1:1">
      <c r="A186" t="s">
        <v>312</v>
      </c>
    </row>
    <row r="187" spans="1:1">
      <c r="A187" t="s">
        <v>313</v>
      </c>
    </row>
    <row r="188" spans="1:1">
      <c r="A188" t="s">
        <v>313</v>
      </c>
    </row>
    <row r="189" spans="1:1">
      <c r="A189" t="s">
        <v>313</v>
      </c>
    </row>
    <row r="190" spans="1:1">
      <c r="A190" t="s">
        <v>310</v>
      </c>
    </row>
    <row r="191" spans="1:1">
      <c r="A191" t="s">
        <v>314</v>
      </c>
    </row>
    <row r="192" spans="1:1">
      <c r="A192" t="s">
        <v>311</v>
      </c>
    </row>
    <row r="193" spans="1:1">
      <c r="A193" t="s">
        <v>310</v>
      </c>
    </row>
    <row r="194" spans="1:1">
      <c r="A194" t="s">
        <v>314</v>
      </c>
    </row>
    <row r="195" spans="1:1">
      <c r="A195" t="s">
        <v>314</v>
      </c>
    </row>
    <row r="196" spans="1:1">
      <c r="A196" t="s">
        <v>314</v>
      </c>
    </row>
    <row r="197" spans="1:1">
      <c r="A197" t="s">
        <v>310</v>
      </c>
    </row>
    <row r="198" spans="1:1">
      <c r="A198" t="s">
        <v>311</v>
      </c>
    </row>
    <row r="199" spans="1:1">
      <c r="A199" t="s">
        <v>311</v>
      </c>
    </row>
    <row r="200" spans="1:1">
      <c r="A200" t="s">
        <v>310</v>
      </c>
    </row>
    <row r="201" spans="1:1">
      <c r="A201" t="s">
        <v>311</v>
      </c>
    </row>
    <row r="202" spans="1:1">
      <c r="A202" t="s">
        <v>312</v>
      </c>
    </row>
    <row r="203" spans="1:1">
      <c r="A203" t="s">
        <v>310</v>
      </c>
    </row>
    <row r="204" spans="1:1">
      <c r="A204" t="s">
        <v>312</v>
      </c>
    </row>
    <row r="205" spans="1:1">
      <c r="A205" t="s">
        <v>312</v>
      </c>
    </row>
    <row r="206" spans="1:1">
      <c r="A206" t="s">
        <v>314</v>
      </c>
    </row>
    <row r="207" spans="1:1">
      <c r="A207" t="s">
        <v>313</v>
      </c>
    </row>
    <row r="208" spans="1:1">
      <c r="A208" t="s">
        <v>313</v>
      </c>
    </row>
    <row r="209" spans="1:1">
      <c r="A209" t="s">
        <v>313</v>
      </c>
    </row>
    <row r="210" spans="1:1">
      <c r="A210" t="s">
        <v>314</v>
      </c>
    </row>
    <row r="211" spans="1:1">
      <c r="A211" t="s">
        <v>310</v>
      </c>
    </row>
    <row r="212" spans="1:1">
      <c r="A212" t="s">
        <v>311</v>
      </c>
    </row>
    <row r="213" spans="1:1">
      <c r="A213" t="s">
        <v>311</v>
      </c>
    </row>
    <row r="214" spans="1:1">
      <c r="A214" t="s">
        <v>311</v>
      </c>
    </row>
    <row r="215" spans="1:1">
      <c r="A215" t="s">
        <v>312</v>
      </c>
    </row>
    <row r="216" spans="1:1">
      <c r="A216" t="s">
        <v>312</v>
      </c>
    </row>
    <row r="217" spans="1:1">
      <c r="A217" t="s">
        <v>312</v>
      </c>
    </row>
    <row r="218" spans="1:1">
      <c r="A218" t="s">
        <v>313</v>
      </c>
    </row>
    <row r="219" spans="1:1">
      <c r="A219" t="s">
        <v>313</v>
      </c>
    </row>
    <row r="220" spans="1:1">
      <c r="A220" t="s">
        <v>313</v>
      </c>
    </row>
    <row r="221" spans="1:1">
      <c r="A221" t="s">
        <v>314</v>
      </c>
    </row>
    <row r="222" spans="1:1">
      <c r="A222" t="s">
        <v>314</v>
      </c>
    </row>
    <row r="223" spans="1:1">
      <c r="A223" t="s">
        <v>310</v>
      </c>
    </row>
    <row r="224" spans="1:1">
      <c r="A224" t="s">
        <v>310</v>
      </c>
    </row>
    <row r="225" spans="1:1">
      <c r="A225" t="s">
        <v>314</v>
      </c>
    </row>
    <row r="226" spans="1:1">
      <c r="A226" t="s">
        <v>314</v>
      </c>
    </row>
    <row r="227" spans="1:1">
      <c r="A227" t="s">
        <v>314</v>
      </c>
    </row>
    <row r="228" spans="1:1">
      <c r="A228" t="s">
        <v>313</v>
      </c>
    </row>
    <row r="229" spans="1:1">
      <c r="A229" t="s">
        <v>313</v>
      </c>
    </row>
    <row r="230" spans="1:1">
      <c r="A230" t="s">
        <v>313</v>
      </c>
    </row>
    <row r="231" spans="1:1">
      <c r="A231" t="s">
        <v>310</v>
      </c>
    </row>
    <row r="232" spans="1:1">
      <c r="A232" t="s">
        <v>312</v>
      </c>
    </row>
    <row r="233" spans="1:1">
      <c r="A233" t="s">
        <v>312</v>
      </c>
    </row>
    <row r="234" spans="1:1">
      <c r="A234" t="s">
        <v>312</v>
      </c>
    </row>
    <row r="235" spans="1:1">
      <c r="A235" t="s">
        <v>311</v>
      </c>
    </row>
    <row r="236" spans="1:1">
      <c r="A236" t="s">
        <v>310</v>
      </c>
    </row>
    <row r="237" spans="1:1">
      <c r="A237" t="s">
        <v>311</v>
      </c>
    </row>
    <row r="238" spans="1:1">
      <c r="A238" t="s">
        <v>310</v>
      </c>
    </row>
    <row r="239" spans="1:1">
      <c r="A239" t="s">
        <v>311</v>
      </c>
    </row>
    <row r="240" spans="1:1">
      <c r="A240" t="s">
        <v>312</v>
      </c>
    </row>
    <row r="241" spans="1:1">
      <c r="A241" t="s">
        <v>312</v>
      </c>
    </row>
    <row r="242" spans="1:1">
      <c r="A242" t="s">
        <v>312</v>
      </c>
    </row>
    <row r="243" spans="1:1">
      <c r="A243" t="s">
        <v>314</v>
      </c>
    </row>
    <row r="244" spans="1:1">
      <c r="A244" t="s">
        <v>314</v>
      </c>
    </row>
    <row r="245" spans="1:1">
      <c r="A245" t="s">
        <v>314</v>
      </c>
    </row>
    <row r="246" spans="1:1">
      <c r="A246" t="s">
        <v>313</v>
      </c>
    </row>
    <row r="247" spans="1:1">
      <c r="A247" t="s">
        <v>313</v>
      </c>
    </row>
    <row r="248" spans="1:1">
      <c r="A248" t="s">
        <v>310</v>
      </c>
    </row>
    <row r="249" spans="1:1">
      <c r="A249" t="s">
        <v>310</v>
      </c>
    </row>
    <row r="250" spans="1:1">
      <c r="A250" t="s">
        <v>310</v>
      </c>
    </row>
    <row r="251" spans="1:1">
      <c r="A251" t="s">
        <v>311</v>
      </c>
    </row>
    <row r="252" spans="1:1">
      <c r="A252" t="s">
        <v>311</v>
      </c>
    </row>
    <row r="253" spans="1:1">
      <c r="A253" t="s">
        <v>311</v>
      </c>
    </row>
    <row r="254" spans="1:1">
      <c r="A254" t="s">
        <v>313</v>
      </c>
    </row>
    <row r="255" spans="1:1">
      <c r="A255" t="s">
        <v>312</v>
      </c>
    </row>
    <row r="256" spans="1:1">
      <c r="A256" t="s">
        <v>312</v>
      </c>
    </row>
    <row r="257" spans="1:1">
      <c r="A257" t="s">
        <v>312</v>
      </c>
    </row>
    <row r="258" spans="1:1">
      <c r="A258" t="s">
        <v>313</v>
      </c>
    </row>
    <row r="259" spans="1:1">
      <c r="A259" t="s">
        <v>313</v>
      </c>
    </row>
    <row r="260" spans="1:1">
      <c r="A260" t="s">
        <v>313</v>
      </c>
    </row>
    <row r="261" spans="1:1">
      <c r="A261" t="s">
        <v>314</v>
      </c>
    </row>
    <row r="262" spans="1:1">
      <c r="A262" t="s">
        <v>314</v>
      </c>
    </row>
    <row r="263" spans="1:1">
      <c r="A263" t="s">
        <v>311</v>
      </c>
    </row>
    <row r="264" spans="1:1">
      <c r="A264" t="s">
        <v>310</v>
      </c>
    </row>
    <row r="265" spans="1:1">
      <c r="A265" t="s">
        <v>310</v>
      </c>
    </row>
    <row r="266" spans="1:1">
      <c r="A266" t="s">
        <v>311</v>
      </c>
    </row>
    <row r="267" spans="1:1">
      <c r="A267" t="s">
        <v>314</v>
      </c>
    </row>
    <row r="268" spans="1:1">
      <c r="A268" t="s">
        <v>310</v>
      </c>
    </row>
    <row r="269" spans="1:1">
      <c r="A269" t="s">
        <v>311</v>
      </c>
    </row>
    <row r="270" spans="1:1">
      <c r="A270" t="s">
        <v>310</v>
      </c>
    </row>
    <row r="271" spans="1:1">
      <c r="A271" t="s">
        <v>314</v>
      </c>
    </row>
    <row r="272" spans="1:1">
      <c r="A272" t="s">
        <v>314</v>
      </c>
    </row>
    <row r="273" spans="1:1">
      <c r="A273" t="s">
        <v>313</v>
      </c>
    </row>
    <row r="274" spans="1:1">
      <c r="A274" t="s">
        <v>313</v>
      </c>
    </row>
    <row r="275" spans="1:1">
      <c r="A275" t="s">
        <v>313</v>
      </c>
    </row>
    <row r="276" spans="1:1">
      <c r="A276" t="s">
        <v>312</v>
      </c>
    </row>
    <row r="277" spans="1:1">
      <c r="A277" t="s">
        <v>312</v>
      </c>
    </row>
    <row r="278" spans="1:1">
      <c r="A278" t="s">
        <v>312</v>
      </c>
    </row>
    <row r="279" spans="1:1">
      <c r="A279" t="s">
        <v>311</v>
      </c>
    </row>
    <row r="280" spans="1:1">
      <c r="A280" t="s">
        <v>311</v>
      </c>
    </row>
    <row r="281" spans="1:1">
      <c r="A281" t="s">
        <v>311</v>
      </c>
    </row>
    <row r="282" spans="1:1">
      <c r="A282" t="s">
        <v>310</v>
      </c>
    </row>
    <row r="283" spans="1:1">
      <c r="A283" t="s">
        <v>310</v>
      </c>
    </row>
    <row r="284" spans="1:1">
      <c r="A284" t="s">
        <v>314</v>
      </c>
    </row>
    <row r="285" spans="1:1">
      <c r="A285" t="s">
        <v>311</v>
      </c>
    </row>
    <row r="286" spans="1:1">
      <c r="A286" t="s">
        <v>314</v>
      </c>
    </row>
    <row r="287" spans="1:1">
      <c r="A287" t="s">
        <v>314</v>
      </c>
    </row>
    <row r="288" spans="1:1">
      <c r="A288" t="s">
        <v>313</v>
      </c>
    </row>
    <row r="289" spans="1:1">
      <c r="A289" t="s">
        <v>313</v>
      </c>
    </row>
    <row r="290" spans="1:1">
      <c r="A290" t="s">
        <v>313</v>
      </c>
    </row>
    <row r="291" spans="1:1">
      <c r="A291" t="s">
        <v>312</v>
      </c>
    </row>
    <row r="292" spans="1:1">
      <c r="A292" t="s">
        <v>312</v>
      </c>
    </row>
    <row r="293" spans="1:1">
      <c r="A293" t="s">
        <v>312</v>
      </c>
    </row>
    <row r="294" spans="1:1">
      <c r="A294" t="s">
        <v>310</v>
      </c>
    </row>
    <row r="295" spans="1:1">
      <c r="A295" t="s">
        <v>310</v>
      </c>
    </row>
    <row r="296" spans="1:1">
      <c r="A296" t="s">
        <v>310</v>
      </c>
    </row>
    <row r="297" spans="1:1">
      <c r="A297" t="s">
        <v>311</v>
      </c>
    </row>
    <row r="298" spans="1:1">
      <c r="A298" t="s">
        <v>314</v>
      </c>
    </row>
    <row r="299" spans="1:1">
      <c r="A299" t="s">
        <v>311</v>
      </c>
    </row>
    <row r="300" spans="1:1">
      <c r="A300" t="s">
        <v>312</v>
      </c>
    </row>
    <row r="301" spans="1:1">
      <c r="A301" t="s">
        <v>311</v>
      </c>
    </row>
    <row r="302" spans="1:1">
      <c r="A302" t="s">
        <v>313</v>
      </c>
    </row>
    <row r="303" spans="1:1">
      <c r="A303" t="s">
        <v>313</v>
      </c>
    </row>
    <row r="304" spans="1:1">
      <c r="A304" t="s">
        <v>312</v>
      </c>
    </row>
    <row r="305" spans="1:1">
      <c r="A305" t="s">
        <v>312</v>
      </c>
    </row>
    <row r="306" spans="1:1">
      <c r="A306" t="s">
        <v>311</v>
      </c>
    </row>
    <row r="307" spans="1:1">
      <c r="A307" t="s">
        <v>311</v>
      </c>
    </row>
    <row r="308" spans="1:1">
      <c r="A308" t="s">
        <v>310</v>
      </c>
    </row>
    <row r="309" spans="1:1">
      <c r="A309" t="s">
        <v>313</v>
      </c>
    </row>
    <row r="310" spans="1:1">
      <c r="A310" t="s">
        <v>310</v>
      </c>
    </row>
    <row r="311" spans="1:1">
      <c r="A311" t="s">
        <v>314</v>
      </c>
    </row>
    <row r="312" spans="1:1">
      <c r="A312" t="s">
        <v>314</v>
      </c>
    </row>
    <row r="313" spans="1:1">
      <c r="A313" t="s">
        <v>314</v>
      </c>
    </row>
    <row r="314" spans="1:1">
      <c r="A314" t="s">
        <v>310</v>
      </c>
    </row>
    <row r="315" spans="1:1">
      <c r="A315" t="s">
        <v>313</v>
      </c>
    </row>
    <row r="316" spans="1:1">
      <c r="A316" t="s">
        <v>312</v>
      </c>
    </row>
    <row r="317" spans="1:1">
      <c r="A317" t="s">
        <v>312</v>
      </c>
    </row>
    <row r="318" spans="1:1">
      <c r="A318" t="s">
        <v>314</v>
      </c>
    </row>
    <row r="319" spans="1:1">
      <c r="A319" t="s">
        <v>312</v>
      </c>
    </row>
    <row r="320" spans="1:1">
      <c r="A320" t="s">
        <v>313</v>
      </c>
    </row>
    <row r="321" spans="1:1">
      <c r="A321" t="s">
        <v>311</v>
      </c>
    </row>
    <row r="322" spans="1:1">
      <c r="A322" t="s">
        <v>311</v>
      </c>
    </row>
    <row r="323" spans="1:1">
      <c r="A323" t="s">
        <v>311</v>
      </c>
    </row>
    <row r="324" spans="1:1">
      <c r="A324" t="s">
        <v>310</v>
      </c>
    </row>
    <row r="325" spans="1:1">
      <c r="A325" t="s">
        <v>310</v>
      </c>
    </row>
    <row r="326" spans="1:1">
      <c r="A326" t="s">
        <v>313</v>
      </c>
    </row>
    <row r="327" spans="1:1">
      <c r="A327" t="s">
        <v>314</v>
      </c>
    </row>
    <row r="328" spans="1:1">
      <c r="A328" t="s">
        <v>314</v>
      </c>
    </row>
    <row r="329" spans="1:1">
      <c r="A329" t="s">
        <v>310</v>
      </c>
    </row>
    <row r="330" spans="1:1">
      <c r="A330" t="s">
        <v>316</v>
      </c>
    </row>
    <row r="331" spans="1:1">
      <c r="A331" t="s">
        <v>315</v>
      </c>
    </row>
    <row r="332" spans="1:1">
      <c r="A332" t="s">
        <v>315</v>
      </c>
    </row>
    <row r="333" spans="1:1">
      <c r="A333" t="s">
        <v>315</v>
      </c>
    </row>
    <row r="334" spans="1:1">
      <c r="A334" t="s">
        <v>317</v>
      </c>
    </row>
    <row r="335" spans="1:1">
      <c r="A335" t="s">
        <v>317</v>
      </c>
    </row>
    <row r="336" spans="1:1">
      <c r="A336" t="s">
        <v>312</v>
      </c>
    </row>
    <row r="337" spans="1:1">
      <c r="A337" t="s">
        <v>312</v>
      </c>
    </row>
    <row r="338" spans="1:1">
      <c r="A338" t="s">
        <v>316</v>
      </c>
    </row>
    <row r="339" spans="1:1">
      <c r="A339" t="s">
        <v>311</v>
      </c>
    </row>
    <row r="340" spans="1:1">
      <c r="A340" t="s">
        <v>311</v>
      </c>
    </row>
    <row r="341" spans="1:1">
      <c r="A341" t="s">
        <v>311</v>
      </c>
    </row>
    <row r="342" spans="1:1">
      <c r="A342" t="s">
        <v>318</v>
      </c>
    </row>
    <row r="343" spans="1:1">
      <c r="A343" t="s">
        <v>318</v>
      </c>
    </row>
    <row r="344" spans="1:1">
      <c r="A344" t="s">
        <v>310</v>
      </c>
    </row>
    <row r="345" spans="1:1">
      <c r="A345" t="s">
        <v>310</v>
      </c>
    </row>
    <row r="346" spans="1:1">
      <c r="A346" t="s">
        <v>316</v>
      </c>
    </row>
    <row r="347" spans="1:1">
      <c r="A347" t="s">
        <v>312</v>
      </c>
    </row>
    <row r="348" spans="1:1">
      <c r="A348" t="s">
        <v>318</v>
      </c>
    </row>
    <row r="349" spans="1:1">
      <c r="A349" t="s">
        <v>317</v>
      </c>
    </row>
    <row r="350" spans="1:1">
      <c r="A350" t="s">
        <v>314</v>
      </c>
    </row>
    <row r="351" spans="1:1">
      <c r="A351" t="s">
        <v>314</v>
      </c>
    </row>
    <row r="352" spans="1:1">
      <c r="A352" t="s">
        <v>314</v>
      </c>
    </row>
    <row r="353" spans="1:1">
      <c r="A353" t="s">
        <v>313</v>
      </c>
    </row>
    <row r="354" spans="1:1">
      <c r="A354" t="s">
        <v>313</v>
      </c>
    </row>
    <row r="355" spans="1:1">
      <c r="A355" t="s">
        <v>310</v>
      </c>
    </row>
    <row r="356" spans="1:1">
      <c r="A356" t="s">
        <v>313</v>
      </c>
    </row>
    <row r="357" spans="1:1">
      <c r="A357" t="s">
        <v>310</v>
      </c>
    </row>
    <row r="358" spans="1:1">
      <c r="A358" t="s">
        <v>314</v>
      </c>
    </row>
    <row r="359" spans="1:1">
      <c r="A359" t="s">
        <v>314</v>
      </c>
    </row>
    <row r="360" spans="1:1">
      <c r="A360" t="s">
        <v>314</v>
      </c>
    </row>
    <row r="361" spans="1:1">
      <c r="A361" t="s">
        <v>313</v>
      </c>
    </row>
    <row r="362" spans="1:1">
      <c r="A362" t="s">
        <v>313</v>
      </c>
    </row>
    <row r="363" spans="1:1">
      <c r="A363" t="s">
        <v>313</v>
      </c>
    </row>
    <row r="364" spans="1:1">
      <c r="A364" t="s">
        <v>312</v>
      </c>
    </row>
    <row r="365" spans="1:1">
      <c r="A365" t="s">
        <v>312</v>
      </c>
    </row>
    <row r="366" spans="1:1">
      <c r="A366" t="s">
        <v>311</v>
      </c>
    </row>
    <row r="367" spans="1:1">
      <c r="A367" t="s">
        <v>311</v>
      </c>
    </row>
    <row r="368" spans="1:1">
      <c r="A368" t="s">
        <v>311</v>
      </c>
    </row>
    <row r="369" spans="1:1">
      <c r="A369" t="s">
        <v>310</v>
      </c>
    </row>
    <row r="370" spans="1:1">
      <c r="A370" t="s">
        <v>310</v>
      </c>
    </row>
    <row r="371" spans="1:1">
      <c r="A371" t="s">
        <v>312</v>
      </c>
    </row>
    <row r="372" spans="1:1">
      <c r="A372" t="s">
        <v>314</v>
      </c>
    </row>
    <row r="373" spans="1:1">
      <c r="A373" t="s">
        <v>314</v>
      </c>
    </row>
    <row r="374" spans="1:1">
      <c r="A374" t="s">
        <v>314</v>
      </c>
    </row>
    <row r="375" spans="1:1">
      <c r="A375" t="s">
        <v>311</v>
      </c>
    </row>
    <row r="376" spans="1:1">
      <c r="A376" t="s">
        <v>311</v>
      </c>
    </row>
    <row r="377" spans="1:1">
      <c r="A377" t="s">
        <v>310</v>
      </c>
    </row>
    <row r="378" spans="1:1">
      <c r="A378" t="s">
        <v>310</v>
      </c>
    </row>
    <row r="379" spans="1:1">
      <c r="A379" t="s">
        <v>311</v>
      </c>
    </row>
    <row r="380" spans="1:1">
      <c r="A380" t="s">
        <v>310</v>
      </c>
    </row>
    <row r="381" spans="1:1">
      <c r="A381" t="s">
        <v>312</v>
      </c>
    </row>
    <row r="382" spans="1:1">
      <c r="A382" t="s">
        <v>312</v>
      </c>
    </row>
    <row r="383" spans="1:1">
      <c r="A383" t="s">
        <v>313</v>
      </c>
    </row>
    <row r="384" spans="1:1">
      <c r="A384" t="s">
        <v>313</v>
      </c>
    </row>
    <row r="385" spans="1:1">
      <c r="A385" t="s">
        <v>313</v>
      </c>
    </row>
    <row r="386" spans="1:1">
      <c r="A386" t="s">
        <v>312</v>
      </c>
    </row>
    <row r="387" spans="1:1">
      <c r="A387" t="s">
        <v>311</v>
      </c>
    </row>
    <row r="388" spans="1:1">
      <c r="A388" t="s">
        <v>310</v>
      </c>
    </row>
    <row r="389" spans="1:1">
      <c r="A389" t="s">
        <v>310</v>
      </c>
    </row>
    <row r="390" spans="1:1">
      <c r="A390" t="s">
        <v>310</v>
      </c>
    </row>
    <row r="391" spans="1:1">
      <c r="A391" t="s">
        <v>311</v>
      </c>
    </row>
    <row r="392" spans="1:1">
      <c r="A392" t="s">
        <v>312</v>
      </c>
    </row>
    <row r="393" spans="1:1">
      <c r="A393" t="s">
        <v>312</v>
      </c>
    </row>
    <row r="394" spans="1:1">
      <c r="A394" t="s">
        <v>312</v>
      </c>
    </row>
    <row r="395" spans="1:1">
      <c r="A395" t="s">
        <v>313</v>
      </c>
    </row>
    <row r="396" spans="1:1">
      <c r="A396" t="s">
        <v>313</v>
      </c>
    </row>
    <row r="397" spans="1:1">
      <c r="A397" t="s">
        <v>313</v>
      </c>
    </row>
    <row r="398" spans="1:1">
      <c r="A398" t="s">
        <v>314</v>
      </c>
    </row>
    <row r="399" spans="1:1">
      <c r="A399" t="s">
        <v>314</v>
      </c>
    </row>
    <row r="400" spans="1:1">
      <c r="A400" t="s">
        <v>314</v>
      </c>
    </row>
    <row r="401" spans="1:1">
      <c r="A401" t="s">
        <v>311</v>
      </c>
    </row>
    <row r="402" spans="1:1">
      <c r="A402" t="s">
        <v>316</v>
      </c>
    </row>
    <row r="403" spans="1:1">
      <c r="A403" t="s">
        <v>316</v>
      </c>
    </row>
    <row r="404" spans="1:1">
      <c r="A404" t="s">
        <v>310</v>
      </c>
    </row>
    <row r="405" spans="1:1">
      <c r="A405" t="s">
        <v>310</v>
      </c>
    </row>
    <row r="406" spans="1:1">
      <c r="A406" t="s">
        <v>318</v>
      </c>
    </row>
    <row r="407" spans="1:1">
      <c r="A407" t="s">
        <v>317</v>
      </c>
    </row>
    <row r="408" spans="1:1">
      <c r="A408" t="s">
        <v>315</v>
      </c>
    </row>
    <row r="409" spans="1:1">
      <c r="A409" t="s">
        <v>314</v>
      </c>
    </row>
    <row r="410" spans="1:1">
      <c r="A410" t="s">
        <v>314</v>
      </c>
    </row>
    <row r="411" spans="1:1">
      <c r="A411" t="s">
        <v>314</v>
      </c>
    </row>
    <row r="412" spans="1:1">
      <c r="A412" t="s">
        <v>314</v>
      </c>
    </row>
    <row r="413" spans="1:1">
      <c r="A413" t="s">
        <v>313</v>
      </c>
    </row>
    <row r="414" spans="1:1">
      <c r="A414" t="s">
        <v>313</v>
      </c>
    </row>
    <row r="415" spans="1:1">
      <c r="A415" t="s">
        <v>313</v>
      </c>
    </row>
    <row r="416" spans="1:1">
      <c r="A416" t="s">
        <v>312</v>
      </c>
    </row>
    <row r="417" spans="1:1">
      <c r="A417" t="s">
        <v>312</v>
      </c>
    </row>
    <row r="418" spans="1:1">
      <c r="A418" t="s">
        <v>314</v>
      </c>
    </row>
    <row r="419" spans="1:1">
      <c r="A419" t="s">
        <v>312</v>
      </c>
    </row>
    <row r="420" spans="1:1">
      <c r="A420" t="s">
        <v>311</v>
      </c>
    </row>
    <row r="421" spans="1:1">
      <c r="A421" t="s">
        <v>311</v>
      </c>
    </row>
    <row r="422" spans="1:1">
      <c r="A422" t="s">
        <v>318</v>
      </c>
    </row>
    <row r="423" spans="1:1">
      <c r="A423" t="s">
        <v>315</v>
      </c>
    </row>
    <row r="424" spans="1:1">
      <c r="A424" t="s">
        <v>315</v>
      </c>
    </row>
    <row r="425" spans="1:1">
      <c r="A425" t="s">
        <v>315</v>
      </c>
    </row>
    <row r="426" spans="1:1">
      <c r="A426" t="s">
        <v>317</v>
      </c>
    </row>
    <row r="427" spans="1:1">
      <c r="A427" t="s">
        <v>317</v>
      </c>
    </row>
    <row r="428" spans="1:1">
      <c r="A428" t="s">
        <v>317</v>
      </c>
    </row>
    <row r="429" spans="1:1">
      <c r="A429" t="s">
        <v>311</v>
      </c>
    </row>
    <row r="430" spans="1:1">
      <c r="A430" t="s">
        <v>318</v>
      </c>
    </row>
    <row r="431" spans="1:1">
      <c r="A431" t="s">
        <v>314</v>
      </c>
    </row>
    <row r="432" spans="1:1">
      <c r="A432" t="s">
        <v>313</v>
      </c>
    </row>
    <row r="433" spans="1:1">
      <c r="A433" t="s">
        <v>315</v>
      </c>
    </row>
    <row r="434" spans="1:1">
      <c r="A434" t="s">
        <v>315</v>
      </c>
    </row>
    <row r="435" spans="1:1">
      <c r="A435" t="s">
        <v>317</v>
      </c>
    </row>
    <row r="436" spans="1:1">
      <c r="A436" t="s">
        <v>317</v>
      </c>
    </row>
    <row r="437" spans="1:1">
      <c r="A437" t="s">
        <v>310</v>
      </c>
    </row>
    <row r="438" spans="1:1">
      <c r="A438" t="s">
        <v>310</v>
      </c>
    </row>
    <row r="439" spans="1:1">
      <c r="A439" t="s">
        <v>310</v>
      </c>
    </row>
    <row r="440" spans="1:1">
      <c r="A440" t="s">
        <v>316</v>
      </c>
    </row>
    <row r="441" spans="1:1">
      <c r="A441" t="s">
        <v>316</v>
      </c>
    </row>
    <row r="442" spans="1:1">
      <c r="A442" t="s">
        <v>313</v>
      </c>
    </row>
    <row r="443" spans="1:1">
      <c r="A443" t="s">
        <v>316</v>
      </c>
    </row>
    <row r="444" spans="1:1">
      <c r="A444" t="s">
        <v>318</v>
      </c>
    </row>
    <row r="445" spans="1:1">
      <c r="A445" t="s">
        <v>318</v>
      </c>
    </row>
    <row r="446" spans="1:1">
      <c r="A446" t="s">
        <v>311</v>
      </c>
    </row>
    <row r="447" spans="1:1">
      <c r="A447" t="s">
        <v>311</v>
      </c>
    </row>
    <row r="448" spans="1:1">
      <c r="A448" t="s">
        <v>311</v>
      </c>
    </row>
    <row r="449" spans="1:1">
      <c r="A449" t="s">
        <v>310</v>
      </c>
    </row>
    <row r="450" spans="1:1">
      <c r="A450" t="s">
        <v>312</v>
      </c>
    </row>
    <row r="451" spans="1:1">
      <c r="A451" t="s">
        <v>312</v>
      </c>
    </row>
    <row r="452" spans="1:1">
      <c r="A452" t="s">
        <v>313</v>
      </c>
    </row>
    <row r="453" spans="1:1">
      <c r="A453" t="s">
        <v>318</v>
      </c>
    </row>
    <row r="454" spans="1:1">
      <c r="A454" t="s">
        <v>312</v>
      </c>
    </row>
    <row r="455" spans="1:1">
      <c r="A455" t="s">
        <v>316</v>
      </c>
    </row>
    <row r="456" spans="1:1">
      <c r="A456" t="s">
        <v>313</v>
      </c>
    </row>
    <row r="457" spans="1:1">
      <c r="A457" t="s">
        <v>311</v>
      </c>
    </row>
    <row r="458" spans="1:1">
      <c r="A458" t="s">
        <v>311</v>
      </c>
    </row>
    <row r="459" spans="1:1">
      <c r="A459" t="s">
        <v>311</v>
      </c>
    </row>
    <row r="460" spans="1:1">
      <c r="A460" t="s">
        <v>312</v>
      </c>
    </row>
    <row r="461" spans="1:1">
      <c r="A461" t="s">
        <v>314</v>
      </c>
    </row>
    <row r="462" spans="1:1">
      <c r="A462" t="s">
        <v>314</v>
      </c>
    </row>
    <row r="463" spans="1:1">
      <c r="A463" t="s">
        <v>314</v>
      </c>
    </row>
    <row r="464" spans="1:1">
      <c r="A464" t="s">
        <v>313</v>
      </c>
    </row>
    <row r="465" spans="1:1">
      <c r="A465" t="s">
        <v>313</v>
      </c>
    </row>
    <row r="466" spans="1:1">
      <c r="A466" t="s">
        <v>310</v>
      </c>
    </row>
    <row r="467" spans="1:1">
      <c r="A467" t="s">
        <v>313</v>
      </c>
    </row>
    <row r="468" spans="1:1">
      <c r="A468" t="s">
        <v>312</v>
      </c>
    </row>
    <row r="469" spans="1:1">
      <c r="A469" t="s">
        <v>312</v>
      </c>
    </row>
    <row r="470" spans="1:1">
      <c r="A470" t="s">
        <v>311</v>
      </c>
    </row>
    <row r="471" spans="1:1">
      <c r="A471" t="s">
        <v>311</v>
      </c>
    </row>
    <row r="472" spans="1:1">
      <c r="A472" t="s">
        <v>311</v>
      </c>
    </row>
    <row r="473" spans="1:1">
      <c r="A473" t="s">
        <v>310</v>
      </c>
    </row>
    <row r="474" spans="1:1">
      <c r="A474" t="s">
        <v>310</v>
      </c>
    </row>
    <row r="475" spans="1:1">
      <c r="A475" t="s">
        <v>310</v>
      </c>
    </row>
    <row r="476" spans="1:1">
      <c r="A476" t="s">
        <v>312</v>
      </c>
    </row>
    <row r="477" spans="1:1">
      <c r="A477" t="s">
        <v>312</v>
      </c>
    </row>
    <row r="478" spans="1:1">
      <c r="A478" t="s">
        <v>310</v>
      </c>
    </row>
    <row r="479" spans="1:1">
      <c r="A479" t="s">
        <v>310</v>
      </c>
    </row>
    <row r="480" spans="1:1">
      <c r="A480" t="s">
        <v>312</v>
      </c>
    </row>
    <row r="481" spans="1:1">
      <c r="A481" t="s">
        <v>313</v>
      </c>
    </row>
    <row r="482" spans="1:1">
      <c r="A482" t="s">
        <v>313</v>
      </c>
    </row>
    <row r="483" spans="1:1">
      <c r="A483" t="s">
        <v>314</v>
      </c>
    </row>
    <row r="484" spans="1:1">
      <c r="A484" t="s">
        <v>314</v>
      </c>
    </row>
    <row r="485" spans="1:1">
      <c r="A485" t="s">
        <v>314</v>
      </c>
    </row>
    <row r="486" spans="1:1">
      <c r="A486" t="s">
        <v>312</v>
      </c>
    </row>
    <row r="487" spans="1:1">
      <c r="A487" t="s">
        <v>313</v>
      </c>
    </row>
    <row r="488" spans="1:1">
      <c r="A488" t="s">
        <v>313</v>
      </c>
    </row>
    <row r="489" spans="1:1">
      <c r="A489" t="s">
        <v>313</v>
      </c>
    </row>
    <row r="490" spans="1:1">
      <c r="A490" t="s">
        <v>314</v>
      </c>
    </row>
    <row r="491" spans="1:1">
      <c r="A491" t="s">
        <v>310</v>
      </c>
    </row>
    <row r="492" spans="1:1">
      <c r="A492" t="s">
        <v>312</v>
      </c>
    </row>
    <row r="493" spans="1:1">
      <c r="A493" t="s">
        <v>310</v>
      </c>
    </row>
    <row r="494" spans="1:1">
      <c r="A494" t="s">
        <v>310</v>
      </c>
    </row>
    <row r="495" spans="1:1">
      <c r="A495" t="s">
        <v>310</v>
      </c>
    </row>
    <row r="496" spans="1:1">
      <c r="A496" t="s">
        <v>311</v>
      </c>
    </row>
    <row r="497" spans="1:1">
      <c r="A497" t="s">
        <v>311</v>
      </c>
    </row>
    <row r="498" spans="1:1">
      <c r="A498" t="s">
        <v>311</v>
      </c>
    </row>
    <row r="499" spans="1:1">
      <c r="A499" t="s">
        <v>311</v>
      </c>
    </row>
    <row r="500" spans="1:1">
      <c r="A500" t="s">
        <v>311</v>
      </c>
    </row>
    <row r="501" spans="1:1">
      <c r="A501" t="s">
        <v>310</v>
      </c>
    </row>
    <row r="502" spans="1:1">
      <c r="A502" t="s">
        <v>310</v>
      </c>
    </row>
    <row r="503" spans="1:1">
      <c r="A503" t="s">
        <v>314</v>
      </c>
    </row>
    <row r="504" spans="1:1">
      <c r="A504" t="s">
        <v>314</v>
      </c>
    </row>
    <row r="505" spans="1:1">
      <c r="A505" t="s">
        <v>312</v>
      </c>
    </row>
    <row r="506" spans="1:1">
      <c r="A506" t="s">
        <v>311</v>
      </c>
    </row>
    <row r="507" spans="1:1">
      <c r="A507" t="s">
        <v>312</v>
      </c>
    </row>
    <row r="508" spans="1:1">
      <c r="A508" t="s">
        <v>313</v>
      </c>
    </row>
    <row r="509" spans="1:1">
      <c r="A509" t="s">
        <v>313</v>
      </c>
    </row>
    <row r="510" spans="1:1">
      <c r="A510" t="s">
        <v>313</v>
      </c>
    </row>
    <row r="511" spans="1:1">
      <c r="A511" t="s">
        <v>314</v>
      </c>
    </row>
    <row r="512" spans="1:1">
      <c r="A512" t="s">
        <v>314</v>
      </c>
    </row>
    <row r="513" spans="1:1">
      <c r="A513" t="s">
        <v>314</v>
      </c>
    </row>
    <row r="514" spans="1:1">
      <c r="A514" t="s">
        <v>312</v>
      </c>
    </row>
    <row r="515" spans="1:1">
      <c r="A515" t="s">
        <v>312</v>
      </c>
    </row>
    <row r="516" spans="1:1">
      <c r="A516" t="s">
        <v>313</v>
      </c>
    </row>
    <row r="517" spans="1:1">
      <c r="A517" t="s">
        <v>313</v>
      </c>
    </row>
    <row r="518" spans="1:1">
      <c r="A518" t="s">
        <v>312</v>
      </c>
    </row>
    <row r="519" spans="1:1">
      <c r="A519" t="s">
        <v>314</v>
      </c>
    </row>
    <row r="520" spans="1:1">
      <c r="A520" t="s">
        <v>314</v>
      </c>
    </row>
    <row r="521" spans="1:1">
      <c r="A521" t="s">
        <v>314</v>
      </c>
    </row>
    <row r="522" spans="1:1">
      <c r="A522" t="s">
        <v>312</v>
      </c>
    </row>
    <row r="523" spans="1:1">
      <c r="A523" t="s">
        <v>311</v>
      </c>
    </row>
    <row r="524" spans="1:1">
      <c r="A524" t="s">
        <v>311</v>
      </c>
    </row>
    <row r="525" spans="1:1">
      <c r="A525" t="s">
        <v>311</v>
      </c>
    </row>
    <row r="526" spans="1:1">
      <c r="A526" t="s">
        <v>310</v>
      </c>
    </row>
    <row r="527" spans="1:1">
      <c r="A527" t="s">
        <v>310</v>
      </c>
    </row>
    <row r="528" spans="1:1">
      <c r="A528" t="s">
        <v>310</v>
      </c>
    </row>
    <row r="529" spans="1:1">
      <c r="A529" t="s">
        <v>312</v>
      </c>
    </row>
    <row r="530" spans="1:1">
      <c r="A530" t="s">
        <v>313</v>
      </c>
    </row>
    <row r="531" spans="1:1">
      <c r="A531" t="s">
        <v>314</v>
      </c>
    </row>
    <row r="532" spans="1:1">
      <c r="A532" t="s">
        <v>310</v>
      </c>
    </row>
    <row r="533" spans="1:1">
      <c r="A533" t="s">
        <v>310</v>
      </c>
    </row>
    <row r="534" spans="1:1">
      <c r="A534" t="s">
        <v>310</v>
      </c>
    </row>
    <row r="535" spans="1:1">
      <c r="A535" t="s">
        <v>312</v>
      </c>
    </row>
    <row r="536" spans="1:1">
      <c r="A536" t="s">
        <v>312</v>
      </c>
    </row>
    <row r="537" spans="1:1">
      <c r="A537" t="s">
        <v>312</v>
      </c>
    </row>
    <row r="538" spans="1:1">
      <c r="A538" t="s">
        <v>313</v>
      </c>
    </row>
    <row r="539" spans="1:1">
      <c r="A539" t="s">
        <v>313</v>
      </c>
    </row>
    <row r="540" spans="1:1">
      <c r="A540" t="s">
        <v>313</v>
      </c>
    </row>
    <row r="541" spans="1:1">
      <c r="A541" t="s">
        <v>314</v>
      </c>
    </row>
    <row r="542" spans="1:1">
      <c r="A542" t="s">
        <v>314</v>
      </c>
    </row>
    <row r="543" spans="1:1">
      <c r="A543" t="s">
        <v>314</v>
      </c>
    </row>
    <row r="544" spans="1:1">
      <c r="A544" t="s">
        <v>310</v>
      </c>
    </row>
    <row r="545" spans="1:1">
      <c r="A545" t="s">
        <v>311</v>
      </c>
    </row>
    <row r="546" spans="1:1">
      <c r="A546" t="s">
        <v>310</v>
      </c>
    </row>
    <row r="547" spans="1:1">
      <c r="A547" t="s">
        <v>311</v>
      </c>
    </row>
    <row r="548" spans="1:1">
      <c r="A548" t="s">
        <v>311</v>
      </c>
    </row>
    <row r="549" spans="1:1">
      <c r="A549" t="s">
        <v>311</v>
      </c>
    </row>
    <row r="550" spans="1:1">
      <c r="A550" t="s">
        <v>312</v>
      </c>
    </row>
    <row r="551" spans="1:1">
      <c r="A551" t="s">
        <v>312</v>
      </c>
    </row>
    <row r="552" spans="1:1">
      <c r="A552" t="s">
        <v>312</v>
      </c>
    </row>
    <row r="553" spans="1:1">
      <c r="A553" t="s">
        <v>313</v>
      </c>
    </row>
    <row r="554" spans="1:1">
      <c r="A554" t="s">
        <v>313</v>
      </c>
    </row>
    <row r="555" spans="1:1">
      <c r="A555" t="s">
        <v>313</v>
      </c>
    </row>
    <row r="556" spans="1:1">
      <c r="A556" t="s">
        <v>314</v>
      </c>
    </row>
    <row r="557" spans="1:1">
      <c r="A557" t="s">
        <v>314</v>
      </c>
    </row>
    <row r="558" spans="1:1">
      <c r="A558" t="s">
        <v>310</v>
      </c>
    </row>
    <row r="559" spans="1:1">
      <c r="A559" t="s">
        <v>311</v>
      </c>
    </row>
    <row r="560" spans="1:1">
      <c r="A560" t="s">
        <v>311</v>
      </c>
    </row>
    <row r="561" spans="1:1">
      <c r="A561" t="s">
        <v>311</v>
      </c>
    </row>
    <row r="562" spans="1:1">
      <c r="A562" t="s">
        <v>311</v>
      </c>
    </row>
    <row r="563" spans="1:1">
      <c r="A563" t="s">
        <v>311</v>
      </c>
    </row>
    <row r="564" spans="1:1">
      <c r="A564" t="s">
        <v>310</v>
      </c>
    </row>
    <row r="565" spans="1:1">
      <c r="A565" t="s">
        <v>310</v>
      </c>
    </row>
    <row r="566" spans="1:1">
      <c r="A566" t="s">
        <v>312</v>
      </c>
    </row>
    <row r="567" spans="1:1">
      <c r="A567" t="s">
        <v>312</v>
      </c>
    </row>
    <row r="568" spans="1:1">
      <c r="A568" t="s">
        <v>310</v>
      </c>
    </row>
    <row r="569" spans="1:1">
      <c r="A569" t="s">
        <v>313</v>
      </c>
    </row>
    <row r="570" spans="1:1">
      <c r="A570" t="s">
        <v>313</v>
      </c>
    </row>
    <row r="571" spans="1:1">
      <c r="A571" t="s">
        <v>313</v>
      </c>
    </row>
    <row r="572" spans="1:1">
      <c r="A572" t="s">
        <v>314</v>
      </c>
    </row>
    <row r="573" spans="1:1">
      <c r="A573" t="s">
        <v>314</v>
      </c>
    </row>
    <row r="574" spans="1:1">
      <c r="A574" t="s">
        <v>312</v>
      </c>
    </row>
    <row r="575" spans="1:1">
      <c r="A575" t="s">
        <v>314</v>
      </c>
    </row>
    <row r="576" spans="1:1">
      <c r="A576" t="s">
        <v>317</v>
      </c>
    </row>
    <row r="577" spans="1:1">
      <c r="A577" t="s">
        <v>310</v>
      </c>
    </row>
    <row r="578" spans="1:1">
      <c r="A578" t="s">
        <v>310</v>
      </c>
    </row>
    <row r="579" spans="1:1">
      <c r="A579" t="s">
        <v>317</v>
      </c>
    </row>
    <row r="580" spans="1:1">
      <c r="A580" t="s">
        <v>317</v>
      </c>
    </row>
    <row r="581" spans="1:1">
      <c r="A581" t="s">
        <v>315</v>
      </c>
    </row>
    <row r="582" spans="1:1">
      <c r="A582" t="s">
        <v>315</v>
      </c>
    </row>
    <row r="583" spans="1:1">
      <c r="A583" t="s">
        <v>310</v>
      </c>
    </row>
    <row r="584" spans="1:1">
      <c r="A584" t="s">
        <v>315</v>
      </c>
    </row>
    <row r="585" spans="1:1">
      <c r="A585" t="s">
        <v>316</v>
      </c>
    </row>
    <row r="586" spans="1:1">
      <c r="A586" t="s">
        <v>316</v>
      </c>
    </row>
    <row r="587" spans="1:1">
      <c r="A587" t="s">
        <v>313</v>
      </c>
    </row>
    <row r="588" spans="1:1">
      <c r="A588" t="s">
        <v>314</v>
      </c>
    </row>
    <row r="589" spans="1:1">
      <c r="A589" t="s">
        <v>314</v>
      </c>
    </row>
    <row r="590" spans="1:1">
      <c r="A590" t="s">
        <v>314</v>
      </c>
    </row>
    <row r="591" spans="1:1">
      <c r="A591" t="s">
        <v>313</v>
      </c>
    </row>
    <row r="592" spans="1:1">
      <c r="A592" t="s">
        <v>313</v>
      </c>
    </row>
    <row r="593" spans="1:1">
      <c r="A593" t="s">
        <v>316</v>
      </c>
    </row>
    <row r="594" spans="1:1">
      <c r="A594" t="s">
        <v>312</v>
      </c>
    </row>
    <row r="595" spans="1:1">
      <c r="A595" t="s">
        <v>312</v>
      </c>
    </row>
    <row r="596" spans="1:1">
      <c r="A596" t="s">
        <v>312</v>
      </c>
    </row>
    <row r="597" spans="1:1">
      <c r="A597" t="s">
        <v>311</v>
      </c>
    </row>
    <row r="598" spans="1:1">
      <c r="A598" t="s">
        <v>311</v>
      </c>
    </row>
    <row r="599" spans="1:1">
      <c r="A599" t="s">
        <v>311</v>
      </c>
    </row>
    <row r="600" spans="1:1">
      <c r="A600" t="s">
        <v>318</v>
      </c>
    </row>
    <row r="601" spans="1:1">
      <c r="A601" t="s">
        <v>318</v>
      </c>
    </row>
    <row r="602" spans="1:1">
      <c r="A602" t="s">
        <v>318</v>
      </c>
    </row>
    <row r="603" spans="1:1">
      <c r="A603" t="s">
        <v>312</v>
      </c>
    </row>
    <row r="604" spans="1:1">
      <c r="A604" t="s">
        <v>312</v>
      </c>
    </row>
    <row r="605" spans="1:1">
      <c r="A605" t="s">
        <v>310</v>
      </c>
    </row>
    <row r="606" spans="1:1">
      <c r="A606" t="s">
        <v>313</v>
      </c>
    </row>
    <row r="607" spans="1:1">
      <c r="A607" t="s">
        <v>312</v>
      </c>
    </row>
    <row r="608" spans="1:1">
      <c r="A608" t="s">
        <v>310</v>
      </c>
    </row>
    <row r="609" spans="1:1">
      <c r="A609" t="s">
        <v>311</v>
      </c>
    </row>
    <row r="610" spans="1:1">
      <c r="A610" t="s">
        <v>311</v>
      </c>
    </row>
    <row r="611" spans="1:1">
      <c r="A611" t="s">
        <v>311</v>
      </c>
    </row>
    <row r="612" spans="1:1">
      <c r="A612" t="s">
        <v>311</v>
      </c>
    </row>
    <row r="613" spans="1:1">
      <c r="A613" t="s">
        <v>312</v>
      </c>
    </row>
    <row r="614" spans="1:1">
      <c r="A614" t="s">
        <v>312</v>
      </c>
    </row>
    <row r="615" spans="1:1">
      <c r="A615" t="s">
        <v>312</v>
      </c>
    </row>
    <row r="616" spans="1:1">
      <c r="A616" t="s">
        <v>313</v>
      </c>
    </row>
    <row r="617" spans="1:1">
      <c r="A617" t="s">
        <v>313</v>
      </c>
    </row>
    <row r="618" spans="1:1">
      <c r="A618" t="s">
        <v>313</v>
      </c>
    </row>
    <row r="619" spans="1:1">
      <c r="A619" t="s">
        <v>310</v>
      </c>
    </row>
    <row r="620" spans="1:1">
      <c r="A620" t="s">
        <v>310</v>
      </c>
    </row>
    <row r="621" spans="1:1">
      <c r="A621" t="s">
        <v>310</v>
      </c>
    </row>
    <row r="622" spans="1:1">
      <c r="A622" t="s">
        <v>311</v>
      </c>
    </row>
    <row r="623" spans="1:1">
      <c r="A623" t="s">
        <v>310</v>
      </c>
    </row>
    <row r="624" spans="1:1">
      <c r="A624" t="s">
        <v>313</v>
      </c>
    </row>
    <row r="625" spans="1:1">
      <c r="A625" t="s">
        <v>311</v>
      </c>
    </row>
    <row r="626" spans="1:1">
      <c r="A626" t="s">
        <v>313</v>
      </c>
    </row>
    <row r="627" spans="1:1">
      <c r="A627" t="s">
        <v>310</v>
      </c>
    </row>
    <row r="628" spans="1:1">
      <c r="A628" t="s">
        <v>310</v>
      </c>
    </row>
    <row r="629" spans="1:1">
      <c r="A629" t="s">
        <v>311</v>
      </c>
    </row>
    <row r="630" spans="1:1">
      <c r="A630" t="s">
        <v>311</v>
      </c>
    </row>
    <row r="631" spans="1:1">
      <c r="A631" t="s">
        <v>311</v>
      </c>
    </row>
    <row r="632" spans="1:1">
      <c r="A632" t="s">
        <v>312</v>
      </c>
    </row>
    <row r="633" spans="1:1">
      <c r="A633" t="s">
        <v>312</v>
      </c>
    </row>
    <row r="634" spans="1:1">
      <c r="A634" t="s">
        <v>312</v>
      </c>
    </row>
    <row r="635" spans="1:1">
      <c r="A635" t="s">
        <v>313</v>
      </c>
    </row>
    <row r="636" spans="1:1">
      <c r="A636" t="s">
        <v>310</v>
      </c>
    </row>
    <row r="637" spans="1:1">
      <c r="A637" t="s">
        <v>314</v>
      </c>
    </row>
    <row r="638" spans="1:1">
      <c r="A638" t="s">
        <v>314</v>
      </c>
    </row>
    <row r="639" spans="1:1">
      <c r="A639" t="s">
        <v>314</v>
      </c>
    </row>
    <row r="640" spans="1:1">
      <c r="A640" t="s">
        <v>313</v>
      </c>
    </row>
    <row r="641" spans="1:1">
      <c r="A641" t="s">
        <v>313</v>
      </c>
    </row>
    <row r="642" spans="1:1">
      <c r="A642" t="s">
        <v>314</v>
      </c>
    </row>
    <row r="643" spans="1:1">
      <c r="A643" t="s">
        <v>312</v>
      </c>
    </row>
    <row r="644" spans="1:1">
      <c r="A644" t="s">
        <v>313</v>
      </c>
    </row>
    <row r="645" spans="1:1">
      <c r="A645" t="s">
        <v>313</v>
      </c>
    </row>
    <row r="646" spans="1:1">
      <c r="A646" t="s">
        <v>313</v>
      </c>
    </row>
    <row r="647" spans="1:1">
      <c r="A647" t="s">
        <v>314</v>
      </c>
    </row>
    <row r="648" spans="1:1">
      <c r="A648" t="s">
        <v>314</v>
      </c>
    </row>
    <row r="649" spans="1:1">
      <c r="A649" t="s">
        <v>312</v>
      </c>
    </row>
    <row r="650" spans="1:1">
      <c r="A650" t="s">
        <v>312</v>
      </c>
    </row>
    <row r="651" spans="1:1">
      <c r="A651" t="s">
        <v>311</v>
      </c>
    </row>
    <row r="652" spans="1:1">
      <c r="A652" t="s">
        <v>311</v>
      </c>
    </row>
    <row r="653" spans="1:1">
      <c r="A653" t="s">
        <v>310</v>
      </c>
    </row>
    <row r="654" spans="1:1">
      <c r="A654" t="s">
        <v>310</v>
      </c>
    </row>
    <row r="655" spans="1:1">
      <c r="A655" t="s">
        <v>311</v>
      </c>
    </row>
    <row r="656" spans="1:1">
      <c r="A656" t="s">
        <v>310</v>
      </c>
    </row>
    <row r="657" spans="1:1">
      <c r="A657" t="s">
        <v>312</v>
      </c>
    </row>
    <row r="658" spans="1:1">
      <c r="A658" t="s">
        <v>312</v>
      </c>
    </row>
    <row r="659" spans="1:1">
      <c r="A659" t="s">
        <v>316</v>
      </c>
    </row>
    <row r="660" spans="1:1">
      <c r="A660" t="s">
        <v>317</v>
      </c>
    </row>
    <row r="661" spans="1:1">
      <c r="A661" t="s">
        <v>312</v>
      </c>
    </row>
    <row r="662" spans="1:1">
      <c r="A662" t="s">
        <v>317</v>
      </c>
    </row>
    <row r="663" spans="1:1">
      <c r="A663" t="s">
        <v>310</v>
      </c>
    </row>
    <row r="664" spans="1:1">
      <c r="A664" t="s">
        <v>310</v>
      </c>
    </row>
    <row r="665" spans="1:1">
      <c r="A665" t="s">
        <v>317</v>
      </c>
    </row>
    <row r="666" spans="1:1">
      <c r="A666" t="s">
        <v>316</v>
      </c>
    </row>
    <row r="667" spans="1:1">
      <c r="A667" t="s">
        <v>316</v>
      </c>
    </row>
    <row r="668" spans="1:1">
      <c r="A668" t="s">
        <v>310</v>
      </c>
    </row>
    <row r="669" spans="1:1">
      <c r="A669" t="s">
        <v>318</v>
      </c>
    </row>
    <row r="670" spans="1:1">
      <c r="A670" t="s">
        <v>315</v>
      </c>
    </row>
    <row r="671" spans="1:1">
      <c r="A671" t="s">
        <v>315</v>
      </c>
    </row>
    <row r="672" spans="1:1">
      <c r="A672" t="s">
        <v>315</v>
      </c>
    </row>
    <row r="673" spans="1:1">
      <c r="A673" t="s">
        <v>311</v>
      </c>
    </row>
    <row r="674" spans="1:1">
      <c r="A674" t="s">
        <v>318</v>
      </c>
    </row>
    <row r="675" spans="1:1">
      <c r="A675" t="s">
        <v>313</v>
      </c>
    </row>
    <row r="676" spans="1:1">
      <c r="A676" t="s">
        <v>313</v>
      </c>
    </row>
    <row r="677" spans="1:1">
      <c r="A677" t="s">
        <v>311</v>
      </c>
    </row>
    <row r="678" spans="1:1">
      <c r="A678" t="s">
        <v>314</v>
      </c>
    </row>
    <row r="679" spans="1:1">
      <c r="A679" t="s">
        <v>314</v>
      </c>
    </row>
    <row r="680" spans="1:1">
      <c r="A680" t="s">
        <v>314</v>
      </c>
    </row>
    <row r="681" spans="1:1">
      <c r="A681" t="s">
        <v>311</v>
      </c>
    </row>
    <row r="682" spans="1:1">
      <c r="A682" t="s">
        <v>318</v>
      </c>
    </row>
    <row r="683" spans="1:1">
      <c r="A683" t="s">
        <v>313</v>
      </c>
    </row>
    <row r="684" spans="1:1">
      <c r="A684" t="s">
        <v>313</v>
      </c>
    </row>
    <row r="685" spans="1:1">
      <c r="A685" t="s">
        <v>314</v>
      </c>
    </row>
    <row r="686" spans="1:1">
      <c r="A686" t="s">
        <v>314</v>
      </c>
    </row>
    <row r="687" spans="1:1">
      <c r="A687" t="s">
        <v>314</v>
      </c>
    </row>
    <row r="688" spans="1:1">
      <c r="A688" t="s">
        <v>313</v>
      </c>
    </row>
    <row r="689" spans="1:1">
      <c r="A689" t="s">
        <v>312</v>
      </c>
    </row>
    <row r="690" spans="1:1">
      <c r="A690" t="s">
        <v>310</v>
      </c>
    </row>
    <row r="691" spans="1:1">
      <c r="A691" t="s">
        <v>310</v>
      </c>
    </row>
    <row r="692" spans="1:1">
      <c r="A692" t="s">
        <v>310</v>
      </c>
    </row>
    <row r="693" spans="1:1">
      <c r="A693" t="s">
        <v>313</v>
      </c>
    </row>
    <row r="694" spans="1:1">
      <c r="A694" t="s">
        <v>311</v>
      </c>
    </row>
    <row r="695" spans="1:1">
      <c r="A695" t="s">
        <v>311</v>
      </c>
    </row>
    <row r="696" spans="1:1">
      <c r="A696" t="s">
        <v>312</v>
      </c>
    </row>
    <row r="697" spans="1:1">
      <c r="A697" t="s">
        <v>312</v>
      </c>
    </row>
    <row r="698" spans="1:1">
      <c r="A698" t="s">
        <v>311</v>
      </c>
    </row>
    <row r="699" spans="1:1">
      <c r="A699" t="s">
        <v>310</v>
      </c>
    </row>
    <row r="700" spans="1:1">
      <c r="A700" t="s">
        <v>313</v>
      </c>
    </row>
    <row r="701" spans="1:1">
      <c r="A701" t="s">
        <v>314</v>
      </c>
    </row>
    <row r="702" spans="1:1">
      <c r="A702" t="s">
        <v>312</v>
      </c>
    </row>
    <row r="703" spans="1:1">
      <c r="A703" t="s">
        <v>312</v>
      </c>
    </row>
    <row r="704" spans="1:1">
      <c r="A704" t="s">
        <v>311</v>
      </c>
    </row>
    <row r="705" spans="1:1">
      <c r="A705" t="s">
        <v>311</v>
      </c>
    </row>
    <row r="706" spans="1:1">
      <c r="A706" t="s">
        <v>311</v>
      </c>
    </row>
    <row r="707" spans="1:1">
      <c r="A707" t="s">
        <v>310</v>
      </c>
    </row>
    <row r="708" spans="1:1">
      <c r="A708" t="s">
        <v>314</v>
      </c>
    </row>
    <row r="709" spans="1:1">
      <c r="A709" t="s">
        <v>310</v>
      </c>
    </row>
    <row r="710" spans="1:1">
      <c r="A710" t="s">
        <v>314</v>
      </c>
    </row>
    <row r="711" spans="1:1">
      <c r="A711" t="s">
        <v>313</v>
      </c>
    </row>
    <row r="712" spans="1:1">
      <c r="A712" t="s">
        <v>313</v>
      </c>
    </row>
    <row r="713" spans="1:1">
      <c r="A713" t="s">
        <v>312</v>
      </c>
    </row>
    <row r="714" spans="1:1">
      <c r="A714" t="s">
        <v>311</v>
      </c>
    </row>
    <row r="715" spans="1:1">
      <c r="A715" t="s">
        <v>310</v>
      </c>
    </row>
    <row r="716" spans="1:1">
      <c r="A716" t="s">
        <v>310</v>
      </c>
    </row>
    <row r="717" spans="1:1">
      <c r="A717" t="s">
        <v>311</v>
      </c>
    </row>
    <row r="718" spans="1:1">
      <c r="A718" t="s">
        <v>312</v>
      </c>
    </row>
    <row r="719" spans="1:1">
      <c r="A719" t="s">
        <v>312</v>
      </c>
    </row>
    <row r="720" spans="1:1">
      <c r="A720" t="s">
        <v>312</v>
      </c>
    </row>
    <row r="721" spans="1:1">
      <c r="A721" t="s">
        <v>313</v>
      </c>
    </row>
    <row r="722" spans="1:1">
      <c r="A722" t="s">
        <v>311</v>
      </c>
    </row>
    <row r="723" spans="1:1">
      <c r="A723" t="s">
        <v>313</v>
      </c>
    </row>
    <row r="724" spans="1:1">
      <c r="A724" t="s">
        <v>310</v>
      </c>
    </row>
    <row r="725" spans="1:1">
      <c r="A725" t="s">
        <v>314</v>
      </c>
    </row>
    <row r="726" spans="1:1">
      <c r="A726" t="s">
        <v>314</v>
      </c>
    </row>
    <row r="727" spans="1:1">
      <c r="A727" t="s">
        <v>313</v>
      </c>
    </row>
    <row r="728" spans="1:1">
      <c r="A728" t="s">
        <v>314</v>
      </c>
    </row>
    <row r="729" spans="1:1">
      <c r="A729" t="s">
        <v>316</v>
      </c>
    </row>
    <row r="730" spans="1:1">
      <c r="A730" t="s">
        <v>318</v>
      </c>
    </row>
    <row r="731" spans="1:1">
      <c r="A731" t="s">
        <v>315</v>
      </c>
    </row>
    <row r="732" spans="1:1">
      <c r="A732" t="s">
        <v>315</v>
      </c>
    </row>
    <row r="733" spans="1:1">
      <c r="A733" t="s">
        <v>316</v>
      </c>
    </row>
    <row r="734" spans="1:1">
      <c r="A734" t="s">
        <v>318</v>
      </c>
    </row>
    <row r="735" spans="1:1">
      <c r="A735" t="s">
        <v>318</v>
      </c>
    </row>
    <row r="736" spans="1:1">
      <c r="A736" t="s">
        <v>310</v>
      </c>
    </row>
    <row r="737" spans="1:1">
      <c r="A737" t="s">
        <v>315</v>
      </c>
    </row>
    <row r="738" spans="1:1">
      <c r="A738" t="s">
        <v>315</v>
      </c>
    </row>
    <row r="739" spans="1:1">
      <c r="A739" t="s">
        <v>316</v>
      </c>
    </row>
    <row r="740" spans="1:1">
      <c r="A740" t="s">
        <v>310</v>
      </c>
    </row>
    <row r="741" spans="1:1">
      <c r="A741" t="s">
        <v>310</v>
      </c>
    </row>
    <row r="742" spans="1:1">
      <c r="A742" t="s">
        <v>317</v>
      </c>
    </row>
    <row r="743" spans="1:1">
      <c r="A743" t="s">
        <v>316</v>
      </c>
    </row>
    <row r="744" spans="1:1">
      <c r="A744" t="s">
        <v>317</v>
      </c>
    </row>
    <row r="745" spans="1:1">
      <c r="A745" t="s">
        <v>310</v>
      </c>
    </row>
    <row r="746" spans="1:1">
      <c r="A746" t="s">
        <v>316</v>
      </c>
    </row>
    <row r="747" spans="1:1">
      <c r="A747" t="s">
        <v>315</v>
      </c>
    </row>
    <row r="748" spans="1:1">
      <c r="A748" t="s">
        <v>314</v>
      </c>
    </row>
    <row r="749" spans="1:1">
      <c r="A749" t="s">
        <v>314</v>
      </c>
    </row>
    <row r="750" spans="1:1">
      <c r="A750" t="s">
        <v>315</v>
      </c>
    </row>
    <row r="751" spans="1:1">
      <c r="A751" t="s">
        <v>317</v>
      </c>
    </row>
    <row r="752" spans="1:1">
      <c r="A752" t="s">
        <v>317</v>
      </c>
    </row>
    <row r="753" spans="1:1">
      <c r="A753" t="s">
        <v>314</v>
      </c>
    </row>
    <row r="754" spans="1:1">
      <c r="A754" t="s">
        <v>310</v>
      </c>
    </row>
    <row r="755" spans="1:1">
      <c r="A755" t="s">
        <v>313</v>
      </c>
    </row>
    <row r="756" spans="1:1">
      <c r="A756" t="s">
        <v>313</v>
      </c>
    </row>
    <row r="757" spans="1:1">
      <c r="A757" t="s">
        <v>313</v>
      </c>
    </row>
    <row r="758" spans="1:1">
      <c r="A758" t="s">
        <v>312</v>
      </c>
    </row>
    <row r="759" spans="1:1">
      <c r="A759" t="s">
        <v>312</v>
      </c>
    </row>
    <row r="760" spans="1:1">
      <c r="A760" t="s">
        <v>312</v>
      </c>
    </row>
    <row r="761" spans="1:1">
      <c r="A761" t="s">
        <v>311</v>
      </c>
    </row>
    <row r="762" spans="1:1">
      <c r="A762" t="s">
        <v>311</v>
      </c>
    </row>
    <row r="763" spans="1:1">
      <c r="A763" t="s">
        <v>311</v>
      </c>
    </row>
    <row r="764" spans="1:1">
      <c r="A764" t="s">
        <v>317</v>
      </c>
    </row>
    <row r="765" spans="1:1">
      <c r="A765" t="s">
        <v>317</v>
      </c>
    </row>
    <row r="766" spans="1:1">
      <c r="A766" t="s">
        <v>316</v>
      </c>
    </row>
    <row r="767" spans="1:1">
      <c r="A767" t="s">
        <v>318</v>
      </c>
    </row>
    <row r="768" spans="1:1">
      <c r="A768" t="s">
        <v>315</v>
      </c>
    </row>
    <row r="769" spans="1:1">
      <c r="A769" t="s">
        <v>317</v>
      </c>
    </row>
    <row r="770" spans="1:1">
      <c r="A770" t="s">
        <v>317</v>
      </c>
    </row>
    <row r="771" spans="1:1">
      <c r="A771" t="s">
        <v>317</v>
      </c>
    </row>
    <row r="772" spans="1:1">
      <c r="A772" t="s">
        <v>310</v>
      </c>
    </row>
    <row r="773" spans="1:1">
      <c r="A773" t="s">
        <v>310</v>
      </c>
    </row>
    <row r="774" spans="1:1">
      <c r="A774" t="s">
        <v>310</v>
      </c>
    </row>
    <row r="775" spans="1:1">
      <c r="A775" t="s">
        <v>316</v>
      </c>
    </row>
    <row r="776" spans="1:1">
      <c r="A776" t="s">
        <v>316</v>
      </c>
    </row>
    <row r="777" spans="1:1">
      <c r="A777" t="s">
        <v>316</v>
      </c>
    </row>
    <row r="778" spans="1:1">
      <c r="A778" t="s">
        <v>318</v>
      </c>
    </row>
    <row r="779" spans="1:1">
      <c r="A779" t="s">
        <v>318</v>
      </c>
    </row>
    <row r="780" spans="1:1">
      <c r="A780" t="s">
        <v>315</v>
      </c>
    </row>
    <row r="781" spans="1:1">
      <c r="A781" t="s">
        <v>318</v>
      </c>
    </row>
    <row r="782" spans="1:1">
      <c r="A782" t="s">
        <v>311</v>
      </c>
    </row>
    <row r="783" spans="1:1">
      <c r="A783" t="s">
        <v>311</v>
      </c>
    </row>
    <row r="784" spans="1:1">
      <c r="A784" t="s">
        <v>311</v>
      </c>
    </row>
    <row r="785" spans="1:1">
      <c r="A785" t="s">
        <v>312</v>
      </c>
    </row>
    <row r="786" spans="1:1">
      <c r="A786" t="s">
        <v>312</v>
      </c>
    </row>
    <row r="787" spans="1:1">
      <c r="A787" t="s">
        <v>312</v>
      </c>
    </row>
    <row r="788" spans="1:1">
      <c r="A788" t="s">
        <v>313</v>
      </c>
    </row>
    <row r="789" spans="1:1">
      <c r="A789" t="s">
        <v>313</v>
      </c>
    </row>
    <row r="790" spans="1:1">
      <c r="A790" t="s">
        <v>313</v>
      </c>
    </row>
    <row r="791" spans="1:1">
      <c r="A791" t="s">
        <v>314</v>
      </c>
    </row>
    <row r="792" spans="1:1">
      <c r="A792" t="s">
        <v>314</v>
      </c>
    </row>
    <row r="793" spans="1:1">
      <c r="A793" t="s">
        <v>314</v>
      </c>
    </row>
    <row r="794" spans="1:1">
      <c r="A794" t="s">
        <v>318</v>
      </c>
    </row>
    <row r="795" spans="1:1">
      <c r="A795" t="s">
        <v>315</v>
      </c>
    </row>
    <row r="796" spans="1:1">
      <c r="A796" t="s">
        <v>310</v>
      </c>
    </row>
    <row r="797" spans="1:1">
      <c r="A797" t="s">
        <v>311</v>
      </c>
    </row>
    <row r="798" spans="1:1">
      <c r="A798" t="s">
        <v>314</v>
      </c>
    </row>
    <row r="799" spans="1:1">
      <c r="A799" t="s">
        <v>313</v>
      </c>
    </row>
    <row r="800" spans="1:1">
      <c r="A800" t="s">
        <v>313</v>
      </c>
    </row>
    <row r="801" spans="1:1">
      <c r="A801" t="s">
        <v>313</v>
      </c>
    </row>
    <row r="802" spans="1:1">
      <c r="A802" t="s">
        <v>312</v>
      </c>
    </row>
    <row r="803" spans="1:1">
      <c r="A803" t="s">
        <v>312</v>
      </c>
    </row>
    <row r="804" spans="1:1">
      <c r="A804" t="s">
        <v>314</v>
      </c>
    </row>
    <row r="805" spans="1:1">
      <c r="A805" t="s">
        <v>314</v>
      </c>
    </row>
    <row r="806" spans="1:1">
      <c r="A806" t="s">
        <v>318</v>
      </c>
    </row>
    <row r="807" spans="1:1">
      <c r="A807" t="s">
        <v>312</v>
      </c>
    </row>
    <row r="808" spans="1:1">
      <c r="A808" t="s">
        <v>311</v>
      </c>
    </row>
    <row r="809" spans="1:1">
      <c r="A809" t="s">
        <v>311</v>
      </c>
    </row>
    <row r="810" spans="1:1">
      <c r="A810" t="s">
        <v>318</v>
      </c>
    </row>
    <row r="811" spans="1:1">
      <c r="A811" t="s">
        <v>316</v>
      </c>
    </row>
    <row r="812" spans="1:1">
      <c r="A812" t="s">
        <v>316</v>
      </c>
    </row>
    <row r="813" spans="1:1">
      <c r="A813" t="s">
        <v>316</v>
      </c>
    </row>
    <row r="814" spans="1:1">
      <c r="A814" t="s">
        <v>310</v>
      </c>
    </row>
    <row r="815" spans="1:1">
      <c r="A815" t="s">
        <v>310</v>
      </c>
    </row>
    <row r="816" spans="1:1">
      <c r="A816" t="s">
        <v>315</v>
      </c>
    </row>
    <row r="817" spans="1:1">
      <c r="A817" t="s">
        <v>317</v>
      </c>
    </row>
    <row r="818" spans="1:1">
      <c r="A818" t="s">
        <v>315</v>
      </c>
    </row>
    <row r="819" spans="1:1">
      <c r="A819" t="s">
        <v>315</v>
      </c>
    </row>
    <row r="820" spans="1:1">
      <c r="A820" t="s">
        <v>317</v>
      </c>
    </row>
    <row r="821" spans="1:1">
      <c r="A821" t="s">
        <v>318</v>
      </c>
    </row>
    <row r="822" spans="1:1">
      <c r="A822" t="s">
        <v>310</v>
      </c>
    </row>
    <row r="823" spans="1:1">
      <c r="A823" t="s">
        <v>318</v>
      </c>
    </row>
    <row r="824" spans="1:1">
      <c r="A824" t="s">
        <v>312</v>
      </c>
    </row>
    <row r="825" spans="1:1">
      <c r="A825" t="s">
        <v>311</v>
      </c>
    </row>
    <row r="826" spans="1:1">
      <c r="A826" t="s">
        <v>311</v>
      </c>
    </row>
    <row r="827" spans="1:1">
      <c r="A827" t="s">
        <v>312</v>
      </c>
    </row>
    <row r="828" spans="1:1">
      <c r="A828" t="s">
        <v>317</v>
      </c>
    </row>
    <row r="829" spans="1:1">
      <c r="A829" t="s">
        <v>312</v>
      </c>
    </row>
    <row r="830" spans="1:1">
      <c r="A830" t="s">
        <v>313</v>
      </c>
    </row>
    <row r="831" spans="1:1">
      <c r="A831" t="s">
        <v>313</v>
      </c>
    </row>
    <row r="832" spans="1:1">
      <c r="A832" t="s">
        <v>313</v>
      </c>
    </row>
    <row r="833" spans="1:1">
      <c r="A833" t="s">
        <v>311</v>
      </c>
    </row>
    <row r="834" spans="1:1">
      <c r="A834" t="s">
        <v>314</v>
      </c>
    </row>
    <row r="835" spans="1:1">
      <c r="A835" t="s">
        <v>314</v>
      </c>
    </row>
    <row r="836" spans="1:1">
      <c r="A836" t="s">
        <v>314</v>
      </c>
    </row>
    <row r="837" spans="1:1">
      <c r="A837" t="s">
        <v>310</v>
      </c>
    </row>
    <row r="838" spans="1:1">
      <c r="A838" t="s">
        <v>310</v>
      </c>
    </row>
    <row r="839" spans="1:1">
      <c r="A839" t="s">
        <v>311</v>
      </c>
    </row>
    <row r="840" spans="1:1">
      <c r="A840" t="s">
        <v>310</v>
      </c>
    </row>
    <row r="841" spans="1:1">
      <c r="A841" t="s">
        <v>311</v>
      </c>
    </row>
    <row r="842" spans="1:1">
      <c r="A842" t="s">
        <v>313</v>
      </c>
    </row>
    <row r="843" spans="1:1">
      <c r="A843" t="s">
        <v>312</v>
      </c>
    </row>
    <row r="844" spans="1:1">
      <c r="A844" t="s">
        <v>312</v>
      </c>
    </row>
    <row r="845" spans="1:1">
      <c r="A845" t="s">
        <v>312</v>
      </c>
    </row>
    <row r="846" spans="1:1">
      <c r="A846" t="s">
        <v>313</v>
      </c>
    </row>
    <row r="847" spans="1:1">
      <c r="A847" t="s">
        <v>313</v>
      </c>
    </row>
    <row r="848" spans="1:1">
      <c r="A848" t="s">
        <v>314</v>
      </c>
    </row>
    <row r="849" spans="1:1">
      <c r="A849" t="s">
        <v>314</v>
      </c>
    </row>
    <row r="850" spans="1:1">
      <c r="A850" t="s">
        <v>311</v>
      </c>
    </row>
    <row r="851" spans="1:1">
      <c r="A851" t="s">
        <v>314</v>
      </c>
    </row>
    <row r="852" spans="1:1">
      <c r="A852" t="s">
        <v>313</v>
      </c>
    </row>
    <row r="853" spans="1:1">
      <c r="A853" t="s">
        <v>314</v>
      </c>
    </row>
    <row r="854" spans="1:1">
      <c r="A854" t="s">
        <v>312</v>
      </c>
    </row>
    <row r="855" spans="1:1">
      <c r="A855" t="s">
        <v>315</v>
      </c>
    </row>
    <row r="856" spans="1:1">
      <c r="A856" t="s">
        <v>315</v>
      </c>
    </row>
    <row r="857" spans="1:1">
      <c r="A857" t="s">
        <v>317</v>
      </c>
    </row>
    <row r="858" spans="1:1">
      <c r="A858" t="s">
        <v>317</v>
      </c>
    </row>
    <row r="859" spans="1:1">
      <c r="A859" t="s">
        <v>313</v>
      </c>
    </row>
    <row r="860" spans="1:1">
      <c r="A860" t="s">
        <v>317</v>
      </c>
    </row>
    <row r="861" spans="1:1">
      <c r="A861" t="s">
        <v>314</v>
      </c>
    </row>
    <row r="862" spans="1:1">
      <c r="A862" t="s">
        <v>314</v>
      </c>
    </row>
    <row r="863" spans="1:1">
      <c r="A863" t="s">
        <v>312</v>
      </c>
    </row>
    <row r="864" spans="1:1">
      <c r="A864" t="s">
        <v>311</v>
      </c>
    </row>
    <row r="865" spans="1:1">
      <c r="A865" t="s">
        <v>315</v>
      </c>
    </row>
    <row r="866" spans="1:1">
      <c r="A866" t="s">
        <v>313</v>
      </c>
    </row>
    <row r="867" spans="1:1">
      <c r="A867" t="s">
        <v>310</v>
      </c>
    </row>
    <row r="868" spans="1:1">
      <c r="A868" t="s">
        <v>318</v>
      </c>
    </row>
    <row r="869" spans="1:1">
      <c r="A869" t="s">
        <v>312</v>
      </c>
    </row>
    <row r="870" spans="1:1">
      <c r="A870" t="s">
        <v>318</v>
      </c>
    </row>
    <row r="871" spans="1:1">
      <c r="A871" t="s">
        <v>318</v>
      </c>
    </row>
    <row r="872" spans="1:1">
      <c r="A872" t="s">
        <v>316</v>
      </c>
    </row>
    <row r="873" spans="1:1">
      <c r="A873" t="s">
        <v>316</v>
      </c>
    </row>
    <row r="874" spans="1:1">
      <c r="A874" t="s">
        <v>310</v>
      </c>
    </row>
    <row r="875" spans="1:1">
      <c r="A875" t="s">
        <v>316</v>
      </c>
    </row>
    <row r="876" spans="1:1">
      <c r="A876" t="s">
        <v>310</v>
      </c>
    </row>
    <row r="877" spans="1:1">
      <c r="A877" t="s">
        <v>311</v>
      </c>
    </row>
    <row r="878" spans="1:1">
      <c r="A878" t="s">
        <v>311</v>
      </c>
    </row>
    <row r="879" spans="1:1">
      <c r="A879" t="s">
        <v>314</v>
      </c>
    </row>
    <row r="880" spans="1:1">
      <c r="A880" t="s">
        <v>310</v>
      </c>
    </row>
    <row r="881" spans="1:1">
      <c r="A881" t="s">
        <v>310</v>
      </c>
    </row>
    <row r="882" spans="1:1">
      <c r="A882" t="s">
        <v>310</v>
      </c>
    </row>
    <row r="883" spans="1:1">
      <c r="A883" t="s">
        <v>314</v>
      </c>
    </row>
    <row r="884" spans="1:1">
      <c r="A884" t="s">
        <v>311</v>
      </c>
    </row>
    <row r="885" spans="1:1">
      <c r="A885" t="s">
        <v>311</v>
      </c>
    </row>
    <row r="886" spans="1:1">
      <c r="A886" t="s">
        <v>314</v>
      </c>
    </row>
    <row r="887" spans="1:1">
      <c r="A887" t="s">
        <v>313</v>
      </c>
    </row>
    <row r="888" spans="1:1">
      <c r="A888" t="s">
        <v>312</v>
      </c>
    </row>
    <row r="889" spans="1:1">
      <c r="A889" t="s">
        <v>312</v>
      </c>
    </row>
    <row r="890" spans="1:1">
      <c r="A890" t="s">
        <v>312</v>
      </c>
    </row>
    <row r="891" spans="1:1">
      <c r="A891" t="s">
        <v>313</v>
      </c>
    </row>
    <row r="892" spans="1:1">
      <c r="A892" t="s">
        <v>311</v>
      </c>
    </row>
    <row r="893" spans="1:1">
      <c r="A893" t="s">
        <v>313</v>
      </c>
    </row>
    <row r="894" spans="1:1">
      <c r="A894" t="s">
        <v>314</v>
      </c>
    </row>
    <row r="895" spans="1:1">
      <c r="A895" t="s">
        <v>314</v>
      </c>
    </row>
    <row r="896" spans="1:1">
      <c r="A896" t="s">
        <v>313</v>
      </c>
    </row>
    <row r="897" spans="1:1">
      <c r="A897" t="s">
        <v>313</v>
      </c>
    </row>
    <row r="898" spans="1:1">
      <c r="A898" t="s">
        <v>312</v>
      </c>
    </row>
    <row r="899" spans="1:1">
      <c r="A899" t="s">
        <v>314</v>
      </c>
    </row>
    <row r="900" spans="1:1">
      <c r="A900" t="s">
        <v>312</v>
      </c>
    </row>
    <row r="901" spans="1:1">
      <c r="A901" t="s">
        <v>310</v>
      </c>
    </row>
    <row r="902" spans="1:1">
      <c r="A902" t="s">
        <v>310</v>
      </c>
    </row>
    <row r="903" spans="1:1">
      <c r="A903" t="s">
        <v>310</v>
      </c>
    </row>
    <row r="904" spans="1:1">
      <c r="A904" t="s">
        <v>311</v>
      </c>
    </row>
    <row r="905" spans="1:1">
      <c r="A905" t="s">
        <v>311</v>
      </c>
    </row>
    <row r="906" spans="1:1">
      <c r="A906" t="s">
        <v>311</v>
      </c>
    </row>
    <row r="907" spans="1:1">
      <c r="A907" t="s">
        <v>312</v>
      </c>
    </row>
    <row r="908" spans="1:1">
      <c r="A908" t="s">
        <v>313</v>
      </c>
    </row>
    <row r="909" spans="1:1">
      <c r="A909" t="s">
        <v>312</v>
      </c>
    </row>
    <row r="910" spans="1:1">
      <c r="A910" t="s">
        <v>310</v>
      </c>
    </row>
    <row r="911" spans="1:1">
      <c r="A911" t="s">
        <v>314</v>
      </c>
    </row>
    <row r="912" spans="1:1">
      <c r="A912" t="s">
        <v>314</v>
      </c>
    </row>
    <row r="913" spans="1:1">
      <c r="A913" t="s">
        <v>310</v>
      </c>
    </row>
    <row r="914" spans="1:1">
      <c r="A914" t="s">
        <v>314</v>
      </c>
    </row>
    <row r="915" spans="1:1">
      <c r="A915" t="s">
        <v>313</v>
      </c>
    </row>
    <row r="916" spans="1:1">
      <c r="A916" t="s">
        <v>313</v>
      </c>
    </row>
    <row r="917" spans="1:1">
      <c r="A917" t="s">
        <v>310</v>
      </c>
    </row>
    <row r="918" spans="1:1">
      <c r="A918" t="s">
        <v>313</v>
      </c>
    </row>
    <row r="919" spans="1:1">
      <c r="A919" t="s">
        <v>312</v>
      </c>
    </row>
    <row r="920" spans="1:1">
      <c r="A920" t="s">
        <v>312</v>
      </c>
    </row>
    <row r="921" spans="1:1">
      <c r="A921" t="s">
        <v>311</v>
      </c>
    </row>
    <row r="922" spans="1:1">
      <c r="A922" t="s">
        <v>311</v>
      </c>
    </row>
    <row r="923" spans="1:1">
      <c r="A923" t="s">
        <v>311</v>
      </c>
    </row>
    <row r="924" spans="1:1">
      <c r="A924" t="s">
        <v>312</v>
      </c>
    </row>
    <row r="925" spans="1:1">
      <c r="A925" t="s">
        <v>314</v>
      </c>
    </row>
    <row r="926" spans="1:1">
      <c r="A926" t="s">
        <v>314</v>
      </c>
    </row>
    <row r="927" spans="1:1">
      <c r="A927" t="s">
        <v>314</v>
      </c>
    </row>
    <row r="928" spans="1:1">
      <c r="A928" t="s">
        <v>313</v>
      </c>
    </row>
    <row r="929" spans="1:1">
      <c r="A929" t="s">
        <v>313</v>
      </c>
    </row>
    <row r="930" spans="1:1">
      <c r="A930" t="s">
        <v>313</v>
      </c>
    </row>
    <row r="931" spans="1:1">
      <c r="A931" t="s">
        <v>312</v>
      </c>
    </row>
    <row r="932" spans="1:1">
      <c r="A932" t="s">
        <v>312</v>
      </c>
    </row>
    <row r="933" spans="1:1">
      <c r="A933" t="s">
        <v>311</v>
      </c>
    </row>
    <row r="934" spans="1:1">
      <c r="A934" t="s">
        <v>311</v>
      </c>
    </row>
    <row r="935" spans="1:1">
      <c r="A935" t="s">
        <v>310</v>
      </c>
    </row>
    <row r="936" spans="1:1">
      <c r="A936" t="s">
        <v>311</v>
      </c>
    </row>
    <row r="937" spans="1:1">
      <c r="A937" t="s">
        <v>310</v>
      </c>
    </row>
    <row r="938" spans="1:1">
      <c r="A938" t="s">
        <v>310</v>
      </c>
    </row>
    <row r="939" spans="1:1">
      <c r="A939" t="s">
        <v>312</v>
      </c>
    </row>
    <row r="940" spans="1:1">
      <c r="A940" t="s">
        <v>314</v>
      </c>
    </row>
    <row r="941" spans="1:1">
      <c r="A941" t="s">
        <v>311</v>
      </c>
    </row>
    <row r="942" spans="1:1">
      <c r="A942" t="s">
        <v>312</v>
      </c>
    </row>
    <row r="943" spans="1:1">
      <c r="A943" t="s">
        <v>312</v>
      </c>
    </row>
    <row r="944" spans="1:1">
      <c r="A944" t="s">
        <v>311</v>
      </c>
    </row>
    <row r="945" spans="1:1">
      <c r="A945" t="s">
        <v>313</v>
      </c>
    </row>
    <row r="946" spans="1:1">
      <c r="A946" t="s">
        <v>313</v>
      </c>
    </row>
    <row r="947" spans="1:1">
      <c r="A947" t="s">
        <v>314</v>
      </c>
    </row>
    <row r="948" spans="1:1">
      <c r="A948" t="s">
        <v>314</v>
      </c>
    </row>
    <row r="949" spans="1:1">
      <c r="A949" t="s">
        <v>311</v>
      </c>
    </row>
    <row r="950" spans="1:1">
      <c r="A950" t="s">
        <v>310</v>
      </c>
    </row>
    <row r="951" spans="1:1">
      <c r="A951" t="s">
        <v>310</v>
      </c>
    </row>
    <row r="952" spans="1:1">
      <c r="A952" t="s">
        <v>310</v>
      </c>
    </row>
    <row r="953" spans="1:1">
      <c r="A953" t="s">
        <v>313</v>
      </c>
    </row>
    <row r="954" spans="1:1">
      <c r="A954" t="s">
        <v>311</v>
      </c>
    </row>
    <row r="955" spans="1:1">
      <c r="A955" t="s">
        <v>311</v>
      </c>
    </row>
    <row r="956" spans="1:1">
      <c r="A956" t="s">
        <v>312</v>
      </c>
    </row>
    <row r="957" spans="1:1">
      <c r="A957" t="s">
        <v>312</v>
      </c>
    </row>
    <row r="958" spans="1:1">
      <c r="A958" t="s">
        <v>312</v>
      </c>
    </row>
    <row r="959" spans="1:1">
      <c r="A959" t="s">
        <v>314</v>
      </c>
    </row>
    <row r="960" spans="1:1">
      <c r="A960" t="s">
        <v>311</v>
      </c>
    </row>
    <row r="961" spans="1:1">
      <c r="A961" t="s">
        <v>310</v>
      </c>
    </row>
    <row r="962" spans="1:1">
      <c r="A962" t="s">
        <v>310</v>
      </c>
    </row>
    <row r="963" spans="1:1">
      <c r="A963" t="s">
        <v>314</v>
      </c>
    </row>
    <row r="964" spans="1:1">
      <c r="A964" t="s">
        <v>313</v>
      </c>
    </row>
    <row r="965" spans="1:1">
      <c r="A965" t="s">
        <v>313</v>
      </c>
    </row>
    <row r="966" spans="1:1">
      <c r="A966" t="s">
        <v>313</v>
      </c>
    </row>
    <row r="967" spans="1:1">
      <c r="A967" t="s">
        <v>310</v>
      </c>
    </row>
    <row r="968" spans="1:1">
      <c r="A968" t="s">
        <v>314</v>
      </c>
    </row>
    <row r="969" spans="1:1">
      <c r="A969" t="s">
        <v>310</v>
      </c>
    </row>
    <row r="970" spans="1:1">
      <c r="A970" t="s">
        <v>310</v>
      </c>
    </row>
    <row r="971" spans="1:1">
      <c r="A971" t="s">
        <v>314</v>
      </c>
    </row>
    <row r="972" spans="1:1">
      <c r="A972" t="s">
        <v>314</v>
      </c>
    </row>
    <row r="973" spans="1:1">
      <c r="A973" t="s">
        <v>312</v>
      </c>
    </row>
    <row r="974" spans="1:1">
      <c r="A974" t="s">
        <v>310</v>
      </c>
    </row>
    <row r="975" spans="1:1">
      <c r="A975" t="s">
        <v>311</v>
      </c>
    </row>
    <row r="976" spans="1:1">
      <c r="A976" t="s">
        <v>311</v>
      </c>
    </row>
    <row r="977" spans="1:1">
      <c r="A977" t="s">
        <v>314</v>
      </c>
    </row>
    <row r="978" spans="1:1">
      <c r="A978" t="s">
        <v>313</v>
      </c>
    </row>
    <row r="979" spans="1:1">
      <c r="A979" t="s">
        <v>313</v>
      </c>
    </row>
    <row r="980" spans="1:1">
      <c r="A980" t="s">
        <v>311</v>
      </c>
    </row>
    <row r="981" spans="1:1">
      <c r="A981" t="s">
        <v>313</v>
      </c>
    </row>
    <row r="982" spans="1:1">
      <c r="A982" t="s">
        <v>312</v>
      </c>
    </row>
    <row r="983" spans="1:1">
      <c r="A983" t="s">
        <v>312</v>
      </c>
    </row>
    <row r="984" spans="1:1">
      <c r="A984" t="s">
        <v>312</v>
      </c>
    </row>
    <row r="985" spans="1:1">
      <c r="A985" t="s">
        <v>312</v>
      </c>
    </row>
    <row r="986" spans="1:1">
      <c r="A986" t="s">
        <v>313</v>
      </c>
    </row>
    <row r="987" spans="1:1">
      <c r="A987" t="s">
        <v>313</v>
      </c>
    </row>
    <row r="988" spans="1:1">
      <c r="A988" t="s">
        <v>310</v>
      </c>
    </row>
    <row r="989" spans="1:1">
      <c r="A989" t="s">
        <v>314</v>
      </c>
    </row>
    <row r="990" spans="1:1">
      <c r="A990" t="s">
        <v>314</v>
      </c>
    </row>
    <row r="991" spans="1:1">
      <c r="A991" t="s">
        <v>314</v>
      </c>
    </row>
    <row r="992" spans="1:1">
      <c r="A992" t="s">
        <v>311</v>
      </c>
    </row>
    <row r="993" spans="1:1">
      <c r="A993" t="s">
        <v>313</v>
      </c>
    </row>
    <row r="994" spans="1:1">
      <c r="A994" t="s">
        <v>312</v>
      </c>
    </row>
    <row r="995" spans="1:1">
      <c r="A995" t="s">
        <v>310</v>
      </c>
    </row>
    <row r="996" spans="1:1">
      <c r="A996" t="s">
        <v>310</v>
      </c>
    </row>
    <row r="997" spans="1:1">
      <c r="A997" t="s">
        <v>311</v>
      </c>
    </row>
    <row r="998" spans="1:1">
      <c r="A998" t="s">
        <v>311</v>
      </c>
    </row>
    <row r="999" spans="1:1">
      <c r="A999" t="s">
        <v>310</v>
      </c>
    </row>
    <row r="1000" spans="1:1">
      <c r="A1000" t="s">
        <v>314</v>
      </c>
    </row>
    <row r="1001" spans="1:1">
      <c r="A1001" t="s">
        <v>314</v>
      </c>
    </row>
    <row r="1002" spans="1:1">
      <c r="A1002" t="s">
        <v>314</v>
      </c>
    </row>
    <row r="1003" spans="1:1">
      <c r="A1003" t="s">
        <v>311</v>
      </c>
    </row>
    <row r="1004" spans="1:1">
      <c r="A1004" t="s">
        <v>310</v>
      </c>
    </row>
    <row r="1005" spans="1:1">
      <c r="A1005" t="s">
        <v>312</v>
      </c>
    </row>
    <row r="1006" spans="1:1">
      <c r="A1006" t="s">
        <v>312</v>
      </c>
    </row>
    <row r="1007" spans="1:1">
      <c r="A1007" t="s">
        <v>312</v>
      </c>
    </row>
    <row r="1008" spans="1:1">
      <c r="A1008" t="s">
        <v>313</v>
      </c>
    </row>
    <row r="1009" spans="1:1">
      <c r="A1009" t="s">
        <v>313</v>
      </c>
    </row>
    <row r="1010" spans="1:1">
      <c r="A1010" t="s">
        <v>313</v>
      </c>
    </row>
    <row r="1011" spans="1:1">
      <c r="A1011" t="s">
        <v>310</v>
      </c>
    </row>
    <row r="1012" spans="1:1">
      <c r="A1012" t="s">
        <v>311</v>
      </c>
    </row>
    <row r="1013" spans="1:1">
      <c r="A1013" t="s">
        <v>311</v>
      </c>
    </row>
    <row r="1014" spans="1:1">
      <c r="A1014" t="s">
        <v>310</v>
      </c>
    </row>
    <row r="1015" spans="1:1">
      <c r="A1015" t="s">
        <v>314</v>
      </c>
    </row>
    <row r="1016" spans="1:1">
      <c r="A1016" t="s">
        <v>314</v>
      </c>
    </row>
    <row r="1017" spans="1:1">
      <c r="A1017" t="s">
        <v>314</v>
      </c>
    </row>
    <row r="1018" spans="1:1">
      <c r="A1018" t="s">
        <v>313</v>
      </c>
    </row>
    <row r="1019" spans="1:1">
      <c r="A1019" t="s">
        <v>313</v>
      </c>
    </row>
    <row r="1020" spans="1:1">
      <c r="A1020" t="s">
        <v>313</v>
      </c>
    </row>
    <row r="1021" spans="1:1">
      <c r="A1021" t="s">
        <v>312</v>
      </c>
    </row>
    <row r="1022" spans="1:1">
      <c r="A1022" t="s">
        <v>312</v>
      </c>
    </row>
    <row r="1023" spans="1:1">
      <c r="A1023" t="s">
        <v>312</v>
      </c>
    </row>
    <row r="1024" spans="1:1">
      <c r="A1024" t="s">
        <v>311</v>
      </c>
    </row>
    <row r="1025" spans="1:1">
      <c r="A1025" t="s">
        <v>311</v>
      </c>
    </row>
    <row r="1026" spans="1:1">
      <c r="A1026" t="s">
        <v>311</v>
      </c>
    </row>
    <row r="1027" spans="1:1">
      <c r="A1027" t="s">
        <v>310</v>
      </c>
    </row>
    <row r="1028" spans="1:1">
      <c r="A1028" t="s">
        <v>310</v>
      </c>
    </row>
    <row r="1029" spans="1:1">
      <c r="A1029" t="s">
        <v>314</v>
      </c>
    </row>
    <row r="1030" spans="1:1">
      <c r="A1030" t="s">
        <v>313</v>
      </c>
    </row>
    <row r="1031" spans="1:1">
      <c r="A1031" t="s">
        <v>311</v>
      </c>
    </row>
    <row r="1032" spans="1:1">
      <c r="A1032" t="s">
        <v>311</v>
      </c>
    </row>
    <row r="1033" spans="1:1">
      <c r="A1033" t="s">
        <v>314</v>
      </c>
    </row>
    <row r="1034" spans="1:1">
      <c r="A1034" t="s">
        <v>314</v>
      </c>
    </row>
    <row r="1035" spans="1:1">
      <c r="A1035" t="s">
        <v>313</v>
      </c>
    </row>
    <row r="1036" spans="1:1">
      <c r="A1036" t="s">
        <v>313</v>
      </c>
    </row>
    <row r="1037" spans="1:1">
      <c r="A1037" t="s">
        <v>312</v>
      </c>
    </row>
    <row r="1038" spans="1:1">
      <c r="A1038" t="s">
        <v>312</v>
      </c>
    </row>
    <row r="1039" spans="1:1">
      <c r="A1039" t="s">
        <v>312</v>
      </c>
    </row>
    <row r="1040" spans="1:1">
      <c r="A1040" t="s">
        <v>311</v>
      </c>
    </row>
    <row r="1041" spans="1:1">
      <c r="A1041" t="s">
        <v>310</v>
      </c>
    </row>
    <row r="1042" spans="1:1">
      <c r="A1042" t="s">
        <v>310</v>
      </c>
    </row>
    <row r="1043" spans="1:1">
      <c r="A1043" t="s">
        <v>310</v>
      </c>
    </row>
    <row r="1044" spans="1:1">
      <c r="A1044" t="s">
        <v>313</v>
      </c>
    </row>
    <row r="1045" spans="1:1">
      <c r="A1045" t="s">
        <v>313</v>
      </c>
    </row>
    <row r="1046" spans="1:1">
      <c r="A1046" t="s">
        <v>314</v>
      </c>
    </row>
    <row r="1047" spans="1:1">
      <c r="A1047" t="s">
        <v>313</v>
      </c>
    </row>
    <row r="1048" spans="1:1">
      <c r="A1048" t="s">
        <v>314</v>
      </c>
    </row>
    <row r="1049" spans="1:1">
      <c r="A1049" t="s">
        <v>312</v>
      </c>
    </row>
    <row r="1050" spans="1:1">
      <c r="A1050" t="s">
        <v>312</v>
      </c>
    </row>
    <row r="1051" spans="1:1">
      <c r="A1051" t="s">
        <v>311</v>
      </c>
    </row>
    <row r="1052" spans="1:1">
      <c r="A1052" t="s">
        <v>312</v>
      </c>
    </row>
    <row r="1053" spans="1:1">
      <c r="A1053" t="s">
        <v>311</v>
      </c>
    </row>
    <row r="1054" spans="1:1">
      <c r="A1054" t="s">
        <v>310</v>
      </c>
    </row>
    <row r="1055" spans="1:1">
      <c r="A1055" t="s">
        <v>310</v>
      </c>
    </row>
    <row r="1056" spans="1:1">
      <c r="A1056" t="s">
        <v>310</v>
      </c>
    </row>
    <row r="1057" spans="1:1">
      <c r="A1057" t="s">
        <v>314</v>
      </c>
    </row>
    <row r="1058" spans="1:1">
      <c r="A1058" t="s">
        <v>311</v>
      </c>
    </row>
    <row r="1059" spans="1:1">
      <c r="A1059" t="s">
        <v>311</v>
      </c>
    </row>
    <row r="1060" spans="1:1">
      <c r="A1060" t="s">
        <v>310</v>
      </c>
    </row>
    <row r="1061" spans="1:1">
      <c r="A1061" t="s">
        <v>310</v>
      </c>
    </row>
    <row r="1062" spans="1:1">
      <c r="A1062" t="s">
        <v>311</v>
      </c>
    </row>
    <row r="1063" spans="1:1">
      <c r="A1063" t="s">
        <v>312</v>
      </c>
    </row>
    <row r="1064" spans="1:1">
      <c r="A1064" t="s">
        <v>313</v>
      </c>
    </row>
    <row r="1065" spans="1:1">
      <c r="A1065" t="s">
        <v>312</v>
      </c>
    </row>
    <row r="1066" spans="1:1">
      <c r="A1066" t="s">
        <v>312</v>
      </c>
    </row>
    <row r="1067" spans="1:1">
      <c r="A1067" t="s">
        <v>311</v>
      </c>
    </row>
    <row r="1068" spans="1:1">
      <c r="A1068" t="s">
        <v>313</v>
      </c>
    </row>
    <row r="1069" spans="1:1">
      <c r="A1069" t="s">
        <v>314</v>
      </c>
    </row>
    <row r="1070" spans="1:1">
      <c r="A1070" t="s">
        <v>310</v>
      </c>
    </row>
    <row r="1071" spans="1:1">
      <c r="A1071" t="s">
        <v>314</v>
      </c>
    </row>
    <row r="1072" spans="1:1">
      <c r="A1072" t="s">
        <v>314</v>
      </c>
    </row>
    <row r="1073" spans="1:1">
      <c r="A1073" t="s">
        <v>313</v>
      </c>
    </row>
    <row r="1074" spans="1:1">
      <c r="A1074" t="s">
        <v>314</v>
      </c>
    </row>
    <row r="1075" spans="1:1">
      <c r="A1075" t="s">
        <v>313</v>
      </c>
    </row>
    <row r="1076" spans="1:1">
      <c r="A1076" t="s">
        <v>313</v>
      </c>
    </row>
    <row r="1077" spans="1:1">
      <c r="A1077" t="s">
        <v>313</v>
      </c>
    </row>
    <row r="1078" spans="1:1">
      <c r="A1078" t="s">
        <v>312</v>
      </c>
    </row>
    <row r="1079" spans="1:1">
      <c r="A1079" t="s">
        <v>312</v>
      </c>
    </row>
    <row r="1080" spans="1:1">
      <c r="A1080" t="s">
        <v>312</v>
      </c>
    </row>
    <row r="1081" spans="1:1">
      <c r="A1081" t="s">
        <v>311</v>
      </c>
    </row>
    <row r="1082" spans="1:1">
      <c r="A1082" t="s">
        <v>311</v>
      </c>
    </row>
    <row r="1083" spans="1:1">
      <c r="A1083" t="s">
        <v>311</v>
      </c>
    </row>
    <row r="1084" spans="1:1">
      <c r="A1084" t="s">
        <v>314</v>
      </c>
    </row>
    <row r="1085" spans="1:1">
      <c r="A1085" t="s">
        <v>310</v>
      </c>
    </row>
    <row r="1086" spans="1:1">
      <c r="A1086" t="s">
        <v>313</v>
      </c>
    </row>
    <row r="1087" spans="1:1">
      <c r="A1087" t="s">
        <v>310</v>
      </c>
    </row>
    <row r="1088" spans="1:1">
      <c r="A1088" t="s">
        <v>310</v>
      </c>
    </row>
    <row r="1089" spans="1:1">
      <c r="A1089" t="s">
        <v>310</v>
      </c>
    </row>
    <row r="1090" spans="1:1">
      <c r="A1090" t="s">
        <v>314</v>
      </c>
    </row>
    <row r="1091" spans="1:1">
      <c r="A1091" t="s">
        <v>310</v>
      </c>
    </row>
    <row r="1092" spans="1:1">
      <c r="A1092" t="s">
        <v>310</v>
      </c>
    </row>
    <row r="1093" spans="1:1">
      <c r="A1093" t="s">
        <v>311</v>
      </c>
    </row>
    <row r="1094" spans="1:1">
      <c r="A1094" t="s">
        <v>311</v>
      </c>
    </row>
    <row r="1095" spans="1:1">
      <c r="A1095" t="s">
        <v>311</v>
      </c>
    </row>
    <row r="1096" spans="1:1">
      <c r="A1096" t="s">
        <v>312</v>
      </c>
    </row>
    <row r="1097" spans="1:1">
      <c r="A1097" t="s">
        <v>312</v>
      </c>
    </row>
    <row r="1098" spans="1:1">
      <c r="A1098" t="s">
        <v>312</v>
      </c>
    </row>
    <row r="1099" spans="1:1">
      <c r="A1099" t="s">
        <v>313</v>
      </c>
    </row>
    <row r="1100" spans="1:1">
      <c r="A1100" t="s">
        <v>313</v>
      </c>
    </row>
    <row r="1101" spans="1:1">
      <c r="A1101" t="s">
        <v>314</v>
      </c>
    </row>
    <row r="1102" spans="1:1">
      <c r="A1102" t="s">
        <v>314</v>
      </c>
    </row>
    <row r="1103" spans="1:1">
      <c r="A1103" t="s">
        <v>314</v>
      </c>
    </row>
    <row r="1104" spans="1:1">
      <c r="A1104" t="s">
        <v>314</v>
      </c>
    </row>
    <row r="1105" spans="1:1">
      <c r="A1105" t="s">
        <v>314</v>
      </c>
    </row>
    <row r="1106" spans="1:1">
      <c r="A1106" t="s">
        <v>314</v>
      </c>
    </row>
    <row r="1107" spans="1:1">
      <c r="A1107" t="s">
        <v>313</v>
      </c>
    </row>
    <row r="1108" spans="1:1">
      <c r="A1108" t="s">
        <v>313</v>
      </c>
    </row>
    <row r="1109" spans="1:1">
      <c r="A1109" t="s">
        <v>312</v>
      </c>
    </row>
    <row r="1110" spans="1:1">
      <c r="A1110" t="s">
        <v>312</v>
      </c>
    </row>
    <row r="1111" spans="1:1">
      <c r="A1111" t="s">
        <v>310</v>
      </c>
    </row>
    <row r="1112" spans="1:1">
      <c r="A1112" t="s">
        <v>312</v>
      </c>
    </row>
    <row r="1113" spans="1:1">
      <c r="A1113" t="s">
        <v>311</v>
      </c>
    </row>
    <row r="1114" spans="1:1">
      <c r="A1114" t="s">
        <v>311</v>
      </c>
    </row>
    <row r="1115" spans="1:1">
      <c r="A1115" t="s">
        <v>310</v>
      </c>
    </row>
    <row r="1116" spans="1:1">
      <c r="A1116" t="s">
        <v>310</v>
      </c>
    </row>
    <row r="1117" spans="1:1">
      <c r="A1117" t="s">
        <v>311</v>
      </c>
    </row>
    <row r="1118" spans="1:1">
      <c r="A1118" t="s">
        <v>313</v>
      </c>
    </row>
    <row r="1119" spans="1:1">
      <c r="A1119" t="s">
        <v>314</v>
      </c>
    </row>
    <row r="1120" spans="1:1">
      <c r="A1120" t="s">
        <v>318</v>
      </c>
    </row>
    <row r="1121" spans="1:1">
      <c r="A1121" t="s">
        <v>313</v>
      </c>
    </row>
    <row r="1122" spans="1:1">
      <c r="A1122" t="s">
        <v>315</v>
      </c>
    </row>
    <row r="1123" spans="1:1">
      <c r="A1123" t="s">
        <v>315</v>
      </c>
    </row>
    <row r="1124" spans="1:1">
      <c r="A1124" t="s">
        <v>315</v>
      </c>
    </row>
    <row r="1125" spans="1:1">
      <c r="A1125" t="s">
        <v>317</v>
      </c>
    </row>
    <row r="1126" spans="1:1">
      <c r="A1126" t="s">
        <v>317</v>
      </c>
    </row>
    <row r="1127" spans="1:1">
      <c r="A1127" t="s">
        <v>317</v>
      </c>
    </row>
    <row r="1128" spans="1:1">
      <c r="A1128" t="s">
        <v>310</v>
      </c>
    </row>
    <row r="1129" spans="1:1">
      <c r="A1129" t="s">
        <v>310</v>
      </c>
    </row>
    <row r="1130" spans="1:1">
      <c r="A1130" t="s">
        <v>310</v>
      </c>
    </row>
    <row r="1131" spans="1:1">
      <c r="A1131" t="s">
        <v>316</v>
      </c>
    </row>
    <row r="1132" spans="1:1">
      <c r="A1132" t="s">
        <v>316</v>
      </c>
    </row>
    <row r="1133" spans="1:1">
      <c r="A1133" t="s">
        <v>318</v>
      </c>
    </row>
    <row r="1134" spans="1:1">
      <c r="A1134" t="s">
        <v>316</v>
      </c>
    </row>
    <row r="1135" spans="1:1">
      <c r="A1135" t="s">
        <v>318</v>
      </c>
    </row>
    <row r="1136" spans="1:1">
      <c r="A1136" t="s">
        <v>312</v>
      </c>
    </row>
    <row r="1137" spans="1:1">
      <c r="A1137" t="s">
        <v>311</v>
      </c>
    </row>
    <row r="1138" spans="1:1">
      <c r="A1138" t="s">
        <v>314</v>
      </c>
    </row>
    <row r="1139" spans="1:1">
      <c r="A1139" t="s">
        <v>314</v>
      </c>
    </row>
    <row r="1140" spans="1:1">
      <c r="A1140" t="s">
        <v>313</v>
      </c>
    </row>
    <row r="1141" spans="1:1">
      <c r="A1141" t="s">
        <v>313</v>
      </c>
    </row>
    <row r="1142" spans="1:1">
      <c r="A1142" t="s">
        <v>312</v>
      </c>
    </row>
    <row r="1143" spans="1:1">
      <c r="A1143" t="s">
        <v>312</v>
      </c>
    </row>
    <row r="1144" spans="1:1">
      <c r="A1144" t="s">
        <v>311</v>
      </c>
    </row>
    <row r="1145" spans="1:1">
      <c r="A1145" t="s">
        <v>311</v>
      </c>
    </row>
    <row r="1146" spans="1:1">
      <c r="A1146" t="s">
        <v>311</v>
      </c>
    </row>
    <row r="1147" spans="1:1">
      <c r="A1147" t="s">
        <v>311</v>
      </c>
    </row>
    <row r="1148" spans="1:1">
      <c r="A1148" t="s">
        <v>311</v>
      </c>
    </row>
    <row r="1149" spans="1:1">
      <c r="A1149" t="s">
        <v>312</v>
      </c>
    </row>
    <row r="1150" spans="1:1">
      <c r="A1150" t="s">
        <v>312</v>
      </c>
    </row>
    <row r="1151" spans="1:1">
      <c r="A1151" t="s">
        <v>310</v>
      </c>
    </row>
    <row r="1152" spans="1:1">
      <c r="A1152" t="s">
        <v>313</v>
      </c>
    </row>
    <row r="1153" spans="1:1">
      <c r="A1153" t="s">
        <v>313</v>
      </c>
    </row>
    <row r="1154" spans="1:1">
      <c r="A1154" t="s">
        <v>313</v>
      </c>
    </row>
    <row r="1155" spans="1:1">
      <c r="A1155" t="s">
        <v>314</v>
      </c>
    </row>
    <row r="1156" spans="1:1">
      <c r="A1156" t="s">
        <v>314</v>
      </c>
    </row>
    <row r="1157" spans="1:1">
      <c r="A1157" t="s">
        <v>314</v>
      </c>
    </row>
    <row r="1158" spans="1:1">
      <c r="A1158" t="s">
        <v>310</v>
      </c>
    </row>
    <row r="1159" spans="1:1">
      <c r="A1159" t="s">
        <v>310</v>
      </c>
    </row>
    <row r="1160" spans="1:1">
      <c r="A1160" t="s">
        <v>312</v>
      </c>
    </row>
    <row r="1161" spans="1:1">
      <c r="A1161" t="s">
        <v>314</v>
      </c>
    </row>
    <row r="1162" spans="1:1">
      <c r="A1162" t="s">
        <v>314</v>
      </c>
    </row>
    <row r="1163" spans="1:1">
      <c r="A1163" t="s">
        <v>310</v>
      </c>
    </row>
    <row r="1164" spans="1:1">
      <c r="A1164" t="s">
        <v>312</v>
      </c>
    </row>
    <row r="1165" spans="1:1">
      <c r="A1165" t="s">
        <v>311</v>
      </c>
    </row>
    <row r="1166" spans="1:1">
      <c r="A1166" t="s">
        <v>311</v>
      </c>
    </row>
    <row r="1167" spans="1:1">
      <c r="A1167" t="s">
        <v>311</v>
      </c>
    </row>
    <row r="1168" spans="1:1">
      <c r="A1168" t="s">
        <v>310</v>
      </c>
    </row>
    <row r="1169" spans="1:1">
      <c r="A1169" t="s">
        <v>314</v>
      </c>
    </row>
    <row r="1170" spans="1:1">
      <c r="A1170" t="s">
        <v>310</v>
      </c>
    </row>
    <row r="1171" spans="1:1">
      <c r="A1171" t="s">
        <v>312</v>
      </c>
    </row>
    <row r="1172" spans="1:1">
      <c r="A1172" t="s">
        <v>313</v>
      </c>
    </row>
    <row r="1173" spans="1:1">
      <c r="A1173" t="s">
        <v>312</v>
      </c>
    </row>
    <row r="1174" spans="1:1">
      <c r="A1174" t="s">
        <v>313</v>
      </c>
    </row>
    <row r="1175" spans="1:1">
      <c r="A1175" t="s">
        <v>313</v>
      </c>
    </row>
    <row r="1176" spans="1:1">
      <c r="A1176" t="s">
        <v>314</v>
      </c>
    </row>
    <row r="1177" spans="1:1">
      <c r="A1177" t="s">
        <v>314</v>
      </c>
    </row>
    <row r="1178" spans="1:1">
      <c r="A1178" t="s">
        <v>314</v>
      </c>
    </row>
    <row r="1179" spans="1:1">
      <c r="A1179" t="s">
        <v>313</v>
      </c>
    </row>
    <row r="1180" spans="1:1">
      <c r="A1180" t="s">
        <v>313</v>
      </c>
    </row>
    <row r="1181" spans="1:1">
      <c r="A1181" t="s">
        <v>313</v>
      </c>
    </row>
    <row r="1182" spans="1:1">
      <c r="A1182" t="s">
        <v>312</v>
      </c>
    </row>
    <row r="1183" spans="1:1">
      <c r="A1183" t="s">
        <v>312</v>
      </c>
    </row>
    <row r="1184" spans="1:1">
      <c r="A1184" t="s">
        <v>311</v>
      </c>
    </row>
    <row r="1185" spans="1:1">
      <c r="A1185" t="s">
        <v>311</v>
      </c>
    </row>
    <row r="1186" spans="1:1">
      <c r="A1186" t="s">
        <v>311</v>
      </c>
    </row>
    <row r="1187" spans="1:1">
      <c r="A1187" t="s">
        <v>310</v>
      </c>
    </row>
    <row r="1188" spans="1:1">
      <c r="A1188" t="s">
        <v>310</v>
      </c>
    </row>
    <row r="1189" spans="1:1">
      <c r="A1189" t="s">
        <v>310</v>
      </c>
    </row>
    <row r="1190" spans="1:1">
      <c r="A1190" t="s">
        <v>312</v>
      </c>
    </row>
    <row r="1191" spans="1:1">
      <c r="A1191" t="s">
        <v>311</v>
      </c>
    </row>
    <row r="1192" spans="1:1">
      <c r="A1192" t="s">
        <v>313</v>
      </c>
    </row>
    <row r="1193" spans="1:1">
      <c r="A1193" t="s">
        <v>312</v>
      </c>
    </row>
    <row r="1194" spans="1:1">
      <c r="A1194" t="s">
        <v>312</v>
      </c>
    </row>
    <row r="1195" spans="1:1">
      <c r="A1195" t="s">
        <v>312</v>
      </c>
    </row>
    <row r="1196" spans="1:1">
      <c r="A1196" t="s">
        <v>311</v>
      </c>
    </row>
    <row r="1197" spans="1:1">
      <c r="A1197" t="s">
        <v>311</v>
      </c>
    </row>
    <row r="1198" spans="1:1">
      <c r="A1198" t="s">
        <v>313</v>
      </c>
    </row>
    <row r="1199" spans="1:1">
      <c r="A1199" t="s">
        <v>310</v>
      </c>
    </row>
    <row r="1200" spans="1:1">
      <c r="A1200" t="s">
        <v>310</v>
      </c>
    </row>
    <row r="1201" spans="1:1">
      <c r="A1201" t="s">
        <v>313</v>
      </c>
    </row>
    <row r="1202" spans="1:1">
      <c r="A1202" t="s">
        <v>314</v>
      </c>
    </row>
    <row r="1203" spans="1:1">
      <c r="A1203" t="s">
        <v>314</v>
      </c>
    </row>
    <row r="1204" spans="1:1">
      <c r="A1204" t="s">
        <v>314</v>
      </c>
    </row>
    <row r="1205" spans="1:1">
      <c r="A1205" t="s">
        <v>310</v>
      </c>
    </row>
    <row r="1206" spans="1:1">
      <c r="A1206" t="s">
        <v>314</v>
      </c>
    </row>
    <row r="1207" spans="1:1">
      <c r="A1207" t="s">
        <v>314</v>
      </c>
    </row>
    <row r="1209" spans="1:1">
      <c r="A1209" t="s">
        <v>313</v>
      </c>
    </row>
    <row r="1210" spans="1:1">
      <c r="A1210" t="s">
        <v>311</v>
      </c>
    </row>
    <row r="1211" spans="1:1">
      <c r="A1211" t="s">
        <v>314</v>
      </c>
    </row>
    <row r="1212" spans="1:1">
      <c r="A1212" t="s">
        <v>311</v>
      </c>
    </row>
    <row r="1213" spans="1:1">
      <c r="A1213" t="s">
        <v>311</v>
      </c>
    </row>
    <row r="1214" spans="1:1">
      <c r="A1214" t="s">
        <v>312</v>
      </c>
    </row>
    <row r="1215" spans="1:1">
      <c r="A1215" t="s">
        <v>312</v>
      </c>
    </row>
    <row r="1216" spans="1:1">
      <c r="A1216" t="s">
        <v>310</v>
      </c>
    </row>
    <row r="1217" spans="1:1">
      <c r="A1217" t="s">
        <v>310</v>
      </c>
    </row>
    <row r="1218" spans="1:1">
      <c r="A1218" t="s">
        <v>313</v>
      </c>
    </row>
    <row r="1219" spans="1:1">
      <c r="A1219" t="s">
        <v>313</v>
      </c>
    </row>
    <row r="1220" spans="1:1">
      <c r="A1220" t="s">
        <v>310</v>
      </c>
    </row>
    <row r="1221" spans="1:1">
      <c r="A1221" t="s">
        <v>312</v>
      </c>
    </row>
    <row r="1222" spans="1:1">
      <c r="A1222" t="s">
        <v>314</v>
      </c>
    </row>
    <row r="1223" spans="1:1">
      <c r="A1223" t="s">
        <v>314</v>
      </c>
    </row>
    <row r="1224" spans="1:1">
      <c r="A1224" t="s">
        <v>311</v>
      </c>
    </row>
    <row r="1225" spans="1:1">
      <c r="A1225" t="s">
        <v>310</v>
      </c>
    </row>
    <row r="1226" spans="1:1">
      <c r="A1226" t="s">
        <v>310</v>
      </c>
    </row>
    <row r="1227" spans="1:1">
      <c r="A1227" t="s">
        <v>311</v>
      </c>
    </row>
    <row r="1228" spans="1:1">
      <c r="A1228" t="s">
        <v>311</v>
      </c>
    </row>
    <row r="1229" spans="1:1">
      <c r="A1229" t="s">
        <v>310</v>
      </c>
    </row>
    <row r="1230" spans="1:1">
      <c r="A1230" t="s">
        <v>310</v>
      </c>
    </row>
    <row r="1231" spans="1:1">
      <c r="A1231" t="s">
        <v>310</v>
      </c>
    </row>
    <row r="1232" spans="1:1">
      <c r="A1232" t="s">
        <v>314</v>
      </c>
    </row>
    <row r="1233" spans="1:1">
      <c r="A1233" t="s">
        <v>314</v>
      </c>
    </row>
    <row r="1234" spans="1:1">
      <c r="A1234" t="s">
        <v>312</v>
      </c>
    </row>
    <row r="1235" spans="1:1">
      <c r="A1235" t="s">
        <v>313</v>
      </c>
    </row>
    <row r="1236" spans="1:1">
      <c r="A1236" t="s">
        <v>314</v>
      </c>
    </row>
    <row r="1237" spans="1:1">
      <c r="A1237" t="s">
        <v>314</v>
      </c>
    </row>
    <row r="1238" spans="1:1">
      <c r="A1238" t="s">
        <v>313</v>
      </c>
    </row>
    <row r="1239" spans="1:1">
      <c r="A1239" t="s">
        <v>313</v>
      </c>
    </row>
    <row r="1240" spans="1:1">
      <c r="A1240" t="s">
        <v>313</v>
      </c>
    </row>
    <row r="1241" spans="1:1">
      <c r="A1241" t="s">
        <v>312</v>
      </c>
    </row>
    <row r="1242" spans="1:1">
      <c r="A1242" t="s">
        <v>313</v>
      </c>
    </row>
    <row r="1243" spans="1:1">
      <c r="A1243" t="s">
        <v>312</v>
      </c>
    </row>
    <row r="1244" spans="1:1">
      <c r="A1244" t="s">
        <v>311</v>
      </c>
    </row>
    <row r="1245" spans="1:1">
      <c r="A1245" t="s">
        <v>312</v>
      </c>
    </row>
    <row r="1246" spans="1:1">
      <c r="A1246" t="s">
        <v>311</v>
      </c>
    </row>
    <row r="1247" spans="1:1">
      <c r="A1247" t="s">
        <v>311</v>
      </c>
    </row>
    <row r="1248" spans="1:1">
      <c r="A1248" t="s">
        <v>312</v>
      </c>
    </row>
    <row r="1249" spans="1:1">
      <c r="A1249" t="s">
        <v>313</v>
      </c>
    </row>
    <row r="1250" spans="1:1">
      <c r="A1250" t="s">
        <v>310</v>
      </c>
    </row>
    <row r="1251" spans="1:1">
      <c r="A1251" t="s">
        <v>312</v>
      </c>
    </row>
    <row r="1252" spans="1:1">
      <c r="A1252" t="s">
        <v>312</v>
      </c>
    </row>
    <row r="1253" spans="1:1">
      <c r="A1253" t="s">
        <v>314</v>
      </c>
    </row>
    <row r="1254" spans="1:1">
      <c r="A1254" t="s">
        <v>314</v>
      </c>
    </row>
    <row r="1255" spans="1:1">
      <c r="A1255" t="s">
        <v>310</v>
      </c>
    </row>
    <row r="1256" spans="1:1">
      <c r="A1256" t="s">
        <v>310</v>
      </c>
    </row>
    <row r="1257" spans="1:1">
      <c r="A1257" t="s">
        <v>310</v>
      </c>
    </row>
    <row r="1258" spans="1:1">
      <c r="A1258" t="s">
        <v>311</v>
      </c>
    </row>
    <row r="1259" spans="1:1">
      <c r="A1259" t="s">
        <v>311</v>
      </c>
    </row>
    <row r="1260" spans="1:1">
      <c r="A1260" t="s">
        <v>311</v>
      </c>
    </row>
    <row r="1261" spans="1:1">
      <c r="A1261" t="s">
        <v>312</v>
      </c>
    </row>
    <row r="1262" spans="1:1">
      <c r="A1262" t="s">
        <v>312</v>
      </c>
    </row>
    <row r="1263" spans="1:1">
      <c r="A1263" t="s">
        <v>313</v>
      </c>
    </row>
    <row r="1264" spans="1:1">
      <c r="A1264" t="s">
        <v>313</v>
      </c>
    </row>
    <row r="1265" spans="1:1">
      <c r="A1265" t="s">
        <v>314</v>
      </c>
    </row>
    <row r="1266" spans="1:1">
      <c r="A1266" t="s">
        <v>313</v>
      </c>
    </row>
    <row r="1267" spans="1:1">
      <c r="A1267" t="s">
        <v>310</v>
      </c>
    </row>
    <row r="1268" spans="1:1">
      <c r="A1268" t="s">
        <v>310</v>
      </c>
    </row>
    <row r="1269" spans="1:1">
      <c r="A1269" t="s">
        <v>315</v>
      </c>
    </row>
    <row r="1270" spans="1:1">
      <c r="A1270" t="s">
        <v>316</v>
      </c>
    </row>
    <row r="1271" spans="1:1">
      <c r="A1271" t="s">
        <v>316</v>
      </c>
    </row>
    <row r="1272" spans="1:1">
      <c r="A1272" t="s">
        <v>316</v>
      </c>
    </row>
    <row r="1273" spans="1:1">
      <c r="A1273" t="s">
        <v>318</v>
      </c>
    </row>
    <row r="1274" spans="1:1">
      <c r="A1274" t="s">
        <v>310</v>
      </c>
    </row>
    <row r="1275" spans="1:1">
      <c r="A1275" t="s">
        <v>317</v>
      </c>
    </row>
    <row r="1276" spans="1:1">
      <c r="A1276" t="s">
        <v>317</v>
      </c>
    </row>
    <row r="1277" spans="1:1">
      <c r="A1277" t="s">
        <v>317</v>
      </c>
    </row>
    <row r="1278" spans="1:1">
      <c r="A1278" t="s">
        <v>315</v>
      </c>
    </row>
    <row r="1279" spans="1:1">
      <c r="A1279" t="s">
        <v>312</v>
      </c>
    </row>
    <row r="1280" spans="1:1">
      <c r="A1280" t="s">
        <v>311</v>
      </c>
    </row>
    <row r="1281" spans="1:1">
      <c r="A1281" t="s">
        <v>311</v>
      </c>
    </row>
    <row r="1282" spans="1:1">
      <c r="A1282" t="s">
        <v>311</v>
      </c>
    </row>
    <row r="1283" spans="1:1">
      <c r="A1283" t="s">
        <v>312</v>
      </c>
    </row>
    <row r="1284" spans="1:1">
      <c r="A1284" t="s">
        <v>312</v>
      </c>
    </row>
    <row r="1285" spans="1:1">
      <c r="A1285" t="s">
        <v>313</v>
      </c>
    </row>
    <row r="1286" spans="1:1">
      <c r="A1286" t="s">
        <v>314</v>
      </c>
    </row>
    <row r="1287" spans="1:1">
      <c r="A1287" t="s">
        <v>314</v>
      </c>
    </row>
    <row r="1288" spans="1:1">
      <c r="A1288" t="s">
        <v>314</v>
      </c>
    </row>
    <row r="1289" spans="1:1">
      <c r="A1289" t="s">
        <v>313</v>
      </c>
    </row>
    <row r="1290" spans="1:1">
      <c r="A1290" t="s">
        <v>313</v>
      </c>
    </row>
    <row r="1291" spans="1:1">
      <c r="A1291" t="s">
        <v>315</v>
      </c>
    </row>
    <row r="1292" spans="1:1">
      <c r="A1292" t="s">
        <v>318</v>
      </c>
    </row>
    <row r="1293" spans="1:1">
      <c r="A1293" t="s">
        <v>318</v>
      </c>
    </row>
    <row r="1294" spans="1:1">
      <c r="A1294" t="s">
        <v>312</v>
      </c>
    </row>
    <row r="1295" spans="1:1">
      <c r="A1295" t="s">
        <v>314</v>
      </c>
    </row>
    <row r="1296" spans="1:1">
      <c r="A1296" t="s">
        <v>313</v>
      </c>
    </row>
    <row r="1297" spans="1:1">
      <c r="A1297" t="s">
        <v>313</v>
      </c>
    </row>
    <row r="1298" spans="1:1">
      <c r="A1298" t="s">
        <v>312</v>
      </c>
    </row>
    <row r="1299" spans="1:1">
      <c r="A1299" t="s">
        <v>312</v>
      </c>
    </row>
    <row r="1300" spans="1:1">
      <c r="A1300" t="s">
        <v>310</v>
      </c>
    </row>
    <row r="1301" spans="1:1">
      <c r="A1301" t="s">
        <v>314</v>
      </c>
    </row>
    <row r="1302" spans="1:1">
      <c r="A1302" t="s">
        <v>310</v>
      </c>
    </row>
    <row r="1303" spans="1:1">
      <c r="A1303" t="s">
        <v>310</v>
      </c>
    </row>
    <row r="1304" spans="1:1">
      <c r="A1304" t="s">
        <v>311</v>
      </c>
    </row>
    <row r="1305" spans="1:1">
      <c r="A1305" t="s">
        <v>311</v>
      </c>
    </row>
    <row r="1306" spans="1:1">
      <c r="A1306" t="s">
        <v>311</v>
      </c>
    </row>
    <row r="1307" spans="1:1">
      <c r="A1307" t="s">
        <v>314</v>
      </c>
    </row>
    <row r="1308" spans="1:1">
      <c r="A1308" t="s">
        <v>313</v>
      </c>
    </row>
    <row r="1309" spans="1:1">
      <c r="A1309" t="s">
        <v>314</v>
      </c>
    </row>
    <row r="1310" spans="1:1">
      <c r="A1310" t="s">
        <v>317</v>
      </c>
    </row>
    <row r="1311" spans="1:1">
      <c r="A1311" t="s">
        <v>317</v>
      </c>
    </row>
    <row r="1312" spans="1:1">
      <c r="A1312" t="s">
        <v>317</v>
      </c>
    </row>
    <row r="1313" spans="1:1">
      <c r="A1313" t="s">
        <v>310</v>
      </c>
    </row>
    <row r="1314" spans="1:1">
      <c r="A1314" t="s">
        <v>310</v>
      </c>
    </row>
    <row r="1315" spans="1:1">
      <c r="A1315" t="s">
        <v>310</v>
      </c>
    </row>
    <row r="1316" spans="1:1">
      <c r="A1316" t="s">
        <v>316</v>
      </c>
    </row>
    <row r="1317" spans="1:1">
      <c r="A1317" t="s">
        <v>316</v>
      </c>
    </row>
    <row r="1318" spans="1:1">
      <c r="A1318" t="s">
        <v>316</v>
      </c>
    </row>
    <row r="1319" spans="1:1">
      <c r="A1319" t="s">
        <v>318</v>
      </c>
    </row>
    <row r="1320" spans="1:1">
      <c r="A1320" t="s">
        <v>318</v>
      </c>
    </row>
    <row r="1321" spans="1:1">
      <c r="A1321" t="s">
        <v>313</v>
      </c>
    </row>
    <row r="1322" spans="1:1">
      <c r="A1322" t="s">
        <v>314</v>
      </c>
    </row>
    <row r="1323" spans="1:1">
      <c r="A1323" t="s">
        <v>313</v>
      </c>
    </row>
    <row r="1324" spans="1:1">
      <c r="A1324" t="s">
        <v>315</v>
      </c>
    </row>
    <row r="1325" spans="1:1">
      <c r="A1325" t="s">
        <v>311</v>
      </c>
    </row>
    <row r="1326" spans="1:1">
      <c r="A1326" t="s">
        <v>313</v>
      </c>
    </row>
    <row r="1327" spans="1:1">
      <c r="A1327" t="s">
        <v>311</v>
      </c>
    </row>
    <row r="1328" spans="1:1">
      <c r="A1328" t="s">
        <v>315</v>
      </c>
    </row>
    <row r="1329" spans="1:1">
      <c r="A1329" t="s">
        <v>314</v>
      </c>
    </row>
    <row r="1330" spans="1:1">
      <c r="A1330" t="s">
        <v>315</v>
      </c>
    </row>
    <row r="1331" spans="1:1">
      <c r="A1331" t="s">
        <v>311</v>
      </c>
    </row>
    <row r="1332" spans="1:1">
      <c r="A1332" t="s">
        <v>312</v>
      </c>
    </row>
    <row r="1333" spans="1:1">
      <c r="A1333" t="s">
        <v>312</v>
      </c>
    </row>
    <row r="1334" spans="1:1">
      <c r="A1334" t="s">
        <v>312</v>
      </c>
    </row>
    <row r="1335" spans="1:1">
      <c r="A1335" t="s">
        <v>318</v>
      </c>
    </row>
    <row r="1336" spans="1:1">
      <c r="A1336" t="s">
        <v>313</v>
      </c>
    </row>
    <row r="1337" spans="1:1">
      <c r="A1337" t="s">
        <v>313</v>
      </c>
    </row>
    <row r="1338" spans="1:1">
      <c r="A1338" t="s">
        <v>313</v>
      </c>
    </row>
    <row r="1339" spans="1:1">
      <c r="A1339" t="s">
        <v>313</v>
      </c>
    </row>
    <row r="1340" spans="1:1">
      <c r="A1340" t="s">
        <v>314</v>
      </c>
    </row>
    <row r="1341" spans="1:1">
      <c r="A1341" t="s">
        <v>310</v>
      </c>
    </row>
    <row r="1342" spans="1:1">
      <c r="A1342" t="s">
        <v>310</v>
      </c>
    </row>
    <row r="1343" spans="1:1">
      <c r="A1343" t="s">
        <v>312</v>
      </c>
    </row>
    <row r="1344" spans="1:1">
      <c r="A1344" t="s">
        <v>310</v>
      </c>
    </row>
    <row r="1345" spans="1:1">
      <c r="A1345" t="s">
        <v>314</v>
      </c>
    </row>
    <row r="1346" spans="1:1">
      <c r="A1346" t="s">
        <v>314</v>
      </c>
    </row>
    <row r="1347" spans="1:1">
      <c r="A1347" t="s">
        <v>310</v>
      </c>
    </row>
    <row r="1348" spans="1:1">
      <c r="A1348" t="s">
        <v>311</v>
      </c>
    </row>
    <row r="1349" spans="1:1">
      <c r="A1349" t="s">
        <v>310</v>
      </c>
    </row>
    <row r="1350" spans="1:1">
      <c r="A1350" t="s">
        <v>312</v>
      </c>
    </row>
    <row r="1351" spans="1:1">
      <c r="A1351" t="s">
        <v>310</v>
      </c>
    </row>
    <row r="1352" spans="1:1">
      <c r="A1352" t="s">
        <v>311</v>
      </c>
    </row>
    <row r="1353" spans="1:1">
      <c r="A1353" t="s">
        <v>314</v>
      </c>
    </row>
    <row r="1354" spans="1:1">
      <c r="A1354" t="s">
        <v>311</v>
      </c>
    </row>
    <row r="1355" spans="1:1">
      <c r="A1355" t="s">
        <v>311</v>
      </c>
    </row>
    <row r="1356" spans="1:1">
      <c r="A1356" t="s">
        <v>311</v>
      </c>
    </row>
    <row r="1357" spans="1:1">
      <c r="A1357" t="s">
        <v>312</v>
      </c>
    </row>
    <row r="1358" spans="1:1">
      <c r="A1358" t="s">
        <v>312</v>
      </c>
    </row>
    <row r="1359" spans="1:1">
      <c r="A1359" t="s">
        <v>313</v>
      </c>
    </row>
    <row r="1360" spans="1:1">
      <c r="A1360" t="s">
        <v>311</v>
      </c>
    </row>
    <row r="1361" spans="1:1">
      <c r="A1361" t="s">
        <v>312</v>
      </c>
    </row>
    <row r="1362" spans="1:1">
      <c r="A1362" t="s">
        <v>314</v>
      </c>
    </row>
    <row r="1363" spans="1:1">
      <c r="A1363" t="s">
        <v>314</v>
      </c>
    </row>
    <row r="1364" spans="1:1">
      <c r="A1364" t="s">
        <v>313</v>
      </c>
    </row>
    <row r="1365" spans="1:1">
      <c r="A1365" t="s">
        <v>312</v>
      </c>
    </row>
    <row r="1366" spans="1:1">
      <c r="A1366" t="s">
        <v>313</v>
      </c>
    </row>
    <row r="1367" spans="1:1">
      <c r="A1367" t="s">
        <v>310</v>
      </c>
    </row>
    <row r="1368" spans="1:1">
      <c r="A1368" t="s">
        <v>310</v>
      </c>
    </row>
    <row r="1369" spans="1:1">
      <c r="A1369" t="s">
        <v>310</v>
      </c>
    </row>
    <row r="1370" spans="1:1">
      <c r="A1370" t="s">
        <v>311</v>
      </c>
    </row>
    <row r="1371" spans="1:1">
      <c r="A1371" t="s">
        <v>312</v>
      </c>
    </row>
    <row r="1372" spans="1:1">
      <c r="A1372" t="s">
        <v>314</v>
      </c>
    </row>
    <row r="1373" spans="1:1">
      <c r="A1373" t="s">
        <v>311</v>
      </c>
    </row>
    <row r="1374" spans="1:1">
      <c r="A1374" t="s">
        <v>312</v>
      </c>
    </row>
    <row r="1375" spans="1:1">
      <c r="A1375" t="s">
        <v>311</v>
      </c>
    </row>
    <row r="1376" spans="1:1">
      <c r="A1376" t="s">
        <v>314</v>
      </c>
    </row>
    <row r="1377" spans="1:1">
      <c r="A1377" t="s">
        <v>314</v>
      </c>
    </row>
    <row r="1378" spans="1:1">
      <c r="A1378" t="s">
        <v>313</v>
      </c>
    </row>
    <row r="1379" spans="1:1">
      <c r="A1379" t="s">
        <v>313</v>
      </c>
    </row>
    <row r="1380" spans="1:1">
      <c r="A1380" t="s">
        <v>312</v>
      </c>
    </row>
    <row r="1381" spans="1:1">
      <c r="A1381" t="s">
        <v>310</v>
      </c>
    </row>
    <row r="1382" spans="1:1">
      <c r="A1382" t="s">
        <v>311</v>
      </c>
    </row>
    <row r="1383" spans="1:1">
      <c r="A1383" t="s">
        <v>313</v>
      </c>
    </row>
    <row r="1384" spans="1:1">
      <c r="A1384" t="s">
        <v>312</v>
      </c>
    </row>
    <row r="1385" spans="1:1">
      <c r="A1385" t="s">
        <v>312</v>
      </c>
    </row>
    <row r="1386" spans="1:1">
      <c r="A1386" t="s">
        <v>311</v>
      </c>
    </row>
    <row r="1387" spans="1:1">
      <c r="A1387" t="s">
        <v>312</v>
      </c>
    </row>
    <row r="1388" spans="1:1">
      <c r="A1388" t="s">
        <v>311</v>
      </c>
    </row>
    <row r="1389" spans="1:1">
      <c r="A1389" t="s">
        <v>313</v>
      </c>
    </row>
    <row r="1390" spans="1:1">
      <c r="A1390" t="s">
        <v>313</v>
      </c>
    </row>
    <row r="1391" spans="1:1">
      <c r="A1391" t="s">
        <v>314</v>
      </c>
    </row>
    <row r="1392" spans="1:1">
      <c r="A1392" t="s">
        <v>310</v>
      </c>
    </row>
    <row r="1393" spans="1:1">
      <c r="A1393" t="s">
        <v>310</v>
      </c>
    </row>
    <row r="1394" spans="1:1">
      <c r="A1394" t="s">
        <v>314</v>
      </c>
    </row>
    <row r="1395" spans="1:1">
      <c r="A1395" t="s">
        <v>314</v>
      </c>
    </row>
    <row r="1396" spans="1:1">
      <c r="A1396" t="s">
        <v>314</v>
      </c>
    </row>
    <row r="1397" spans="1:1">
      <c r="A1397" t="s">
        <v>310</v>
      </c>
    </row>
    <row r="1398" spans="1:1">
      <c r="A1398" t="s">
        <v>310</v>
      </c>
    </row>
    <row r="1399" spans="1:1">
      <c r="A1399" t="s">
        <v>310</v>
      </c>
    </row>
    <row r="1400" spans="1:1">
      <c r="A1400" t="s">
        <v>311</v>
      </c>
    </row>
    <row r="1401" spans="1:1">
      <c r="A1401" t="s">
        <v>311</v>
      </c>
    </row>
    <row r="1402" spans="1:1">
      <c r="A1402" t="s">
        <v>311</v>
      </c>
    </row>
    <row r="1403" spans="1:1">
      <c r="A1403" t="s">
        <v>312</v>
      </c>
    </row>
    <row r="1404" spans="1:1">
      <c r="A1404" t="s">
        <v>312</v>
      </c>
    </row>
    <row r="1405" spans="1:1">
      <c r="A1405" t="s">
        <v>312</v>
      </c>
    </row>
    <row r="1406" spans="1:1">
      <c r="A1406" t="s">
        <v>313</v>
      </c>
    </row>
    <row r="1407" spans="1:1">
      <c r="A1407" t="s">
        <v>313</v>
      </c>
    </row>
    <row r="1408" spans="1:1">
      <c r="A1408" t="s">
        <v>313</v>
      </c>
    </row>
    <row r="1409" spans="1:1">
      <c r="A1409" t="s">
        <v>314</v>
      </c>
    </row>
    <row r="1410" spans="1:1">
      <c r="A1410" t="s">
        <v>314</v>
      </c>
    </row>
    <row r="1411" spans="1:1">
      <c r="A1411" t="s">
        <v>314</v>
      </c>
    </row>
    <row r="1412" spans="1:1">
      <c r="A1412" t="s">
        <v>310</v>
      </c>
    </row>
    <row r="1413" spans="1:1">
      <c r="A1413" t="s">
        <v>310</v>
      </c>
    </row>
    <row r="1414" spans="1:1">
      <c r="A1414" t="s">
        <v>310</v>
      </c>
    </row>
    <row r="1415" spans="1:1">
      <c r="A1415" t="s">
        <v>314</v>
      </c>
    </row>
    <row r="1416" spans="1:1">
      <c r="A1416" t="s">
        <v>311</v>
      </c>
    </row>
    <row r="1417" spans="1:1">
      <c r="A1417" t="s">
        <v>312</v>
      </c>
    </row>
    <row r="1418" spans="1:1">
      <c r="A1418" t="s">
        <v>312</v>
      </c>
    </row>
    <row r="1419" spans="1:1">
      <c r="A1419" t="s">
        <v>312</v>
      </c>
    </row>
    <row r="1420" spans="1:1">
      <c r="A1420" t="s">
        <v>313</v>
      </c>
    </row>
    <row r="1421" spans="1:1">
      <c r="A1421" t="s">
        <v>313</v>
      </c>
    </row>
    <row r="1422" spans="1:1">
      <c r="A1422" t="s">
        <v>314</v>
      </c>
    </row>
    <row r="1423" spans="1:1">
      <c r="A1423" t="s">
        <v>313</v>
      </c>
    </row>
    <row r="1424" spans="1:1">
      <c r="A1424" t="s">
        <v>310</v>
      </c>
    </row>
    <row r="1425" spans="1:1">
      <c r="A1425" t="s">
        <v>311</v>
      </c>
    </row>
    <row r="1426" spans="1:1">
      <c r="A1426" t="s">
        <v>310</v>
      </c>
    </row>
    <row r="1427" spans="1:1">
      <c r="A1427" t="s">
        <v>314</v>
      </c>
    </row>
    <row r="1428" spans="1:1">
      <c r="A1428" t="s">
        <v>314</v>
      </c>
    </row>
    <row r="1429" spans="1:1">
      <c r="A1429" t="s">
        <v>314</v>
      </c>
    </row>
    <row r="1430" spans="1:1">
      <c r="A1430" t="s">
        <v>313</v>
      </c>
    </row>
    <row r="1431" spans="1:1">
      <c r="A1431" t="s">
        <v>313</v>
      </c>
    </row>
    <row r="1432" spans="1:1">
      <c r="A1432" t="s">
        <v>310</v>
      </c>
    </row>
    <row r="1433" spans="1:1">
      <c r="A1433" t="s">
        <v>313</v>
      </c>
    </row>
    <row r="1434" spans="1:1">
      <c r="A1434" t="s">
        <v>312</v>
      </c>
    </row>
    <row r="1435" spans="1:1">
      <c r="A1435" t="s">
        <v>312</v>
      </c>
    </row>
    <row r="1436" spans="1:1">
      <c r="A1436" t="s">
        <v>311</v>
      </c>
    </row>
    <row r="1437" spans="1:1">
      <c r="A1437" t="s">
        <v>311</v>
      </c>
    </row>
    <row r="1438" spans="1:1">
      <c r="A1438" t="s">
        <v>311</v>
      </c>
    </row>
    <row r="1439" spans="1:1">
      <c r="A1439" t="s">
        <v>310</v>
      </c>
    </row>
    <row r="1440" spans="1:1">
      <c r="A1440" t="s">
        <v>312</v>
      </c>
    </row>
    <row r="1441" spans="1:1">
      <c r="A1441" t="s">
        <v>311</v>
      </c>
    </row>
    <row r="1442" spans="1:1">
      <c r="A1442" t="s">
        <v>310</v>
      </c>
    </row>
    <row r="1443" spans="1:1">
      <c r="A1443" t="s">
        <v>315</v>
      </c>
    </row>
    <row r="1444" spans="1:1">
      <c r="A1444" t="s">
        <v>317</v>
      </c>
    </row>
    <row r="1445" spans="1:1">
      <c r="A1445" t="s">
        <v>315</v>
      </c>
    </row>
    <row r="1446" spans="1:1">
      <c r="A1446" t="s">
        <v>315</v>
      </c>
    </row>
    <row r="1447" spans="1:1">
      <c r="A1447" t="s">
        <v>311</v>
      </c>
    </row>
    <row r="1448" spans="1:1">
      <c r="A1448" t="s">
        <v>312</v>
      </c>
    </row>
    <row r="1449" spans="1:1">
      <c r="A1449" t="s">
        <v>312</v>
      </c>
    </row>
    <row r="1450" spans="1:1">
      <c r="A1450" t="s">
        <v>312</v>
      </c>
    </row>
    <row r="1451" spans="1:1">
      <c r="A1451" t="s">
        <v>313</v>
      </c>
    </row>
    <row r="1452" spans="1:1">
      <c r="A1452" t="s">
        <v>313</v>
      </c>
    </row>
    <row r="1453" spans="1:1">
      <c r="A1453" t="s">
        <v>313</v>
      </c>
    </row>
    <row r="1454" spans="1:1">
      <c r="A1454" t="s">
        <v>314</v>
      </c>
    </row>
    <row r="1455" spans="1:1">
      <c r="A1455" t="s">
        <v>314</v>
      </c>
    </row>
    <row r="1456" spans="1:1">
      <c r="A1456" t="s">
        <v>314</v>
      </c>
    </row>
    <row r="1457" spans="1:1">
      <c r="A1457" t="s">
        <v>311</v>
      </c>
    </row>
    <row r="1458" spans="1:1">
      <c r="A1458" t="s">
        <v>318</v>
      </c>
    </row>
    <row r="1459" spans="1:1">
      <c r="A1459" t="s">
        <v>318</v>
      </c>
    </row>
    <row r="1460" spans="1:1">
      <c r="A1460" t="s">
        <v>318</v>
      </c>
    </row>
    <row r="1461" spans="1:1">
      <c r="A1461" t="s">
        <v>316</v>
      </c>
    </row>
    <row r="1462" spans="1:1">
      <c r="A1462" t="s">
        <v>316</v>
      </c>
    </row>
    <row r="1463" spans="1:1">
      <c r="A1463" t="s">
        <v>316</v>
      </c>
    </row>
    <row r="1464" spans="1:1">
      <c r="A1464" t="s">
        <v>310</v>
      </c>
    </row>
    <row r="1465" spans="1:1">
      <c r="A1465" t="s">
        <v>310</v>
      </c>
    </row>
    <row r="1466" spans="1:1">
      <c r="A1466" t="s">
        <v>317</v>
      </c>
    </row>
    <row r="1467" spans="1:1">
      <c r="A1467" t="s">
        <v>317</v>
      </c>
    </row>
    <row r="1468" spans="1:1">
      <c r="A1468" t="s">
        <v>311</v>
      </c>
    </row>
    <row r="1469" spans="1:1">
      <c r="A1469" t="s">
        <v>310</v>
      </c>
    </row>
    <row r="1470" spans="1:1">
      <c r="A1470" t="s">
        <v>310</v>
      </c>
    </row>
    <row r="1471" spans="1:1">
      <c r="A1471" t="s">
        <v>310</v>
      </c>
    </row>
    <row r="1472" spans="1:1">
      <c r="A1472" t="s">
        <v>314</v>
      </c>
    </row>
    <row r="1473" spans="1:1">
      <c r="A1473" t="s">
        <v>314</v>
      </c>
    </row>
    <row r="1474" spans="1:1">
      <c r="A1474" t="s">
        <v>314</v>
      </c>
    </row>
    <row r="1475" spans="1:1">
      <c r="A1475" t="s">
        <v>313</v>
      </c>
    </row>
    <row r="1476" spans="1:1">
      <c r="A1476" t="s">
        <v>313</v>
      </c>
    </row>
    <row r="1477" spans="1:1">
      <c r="A1477" t="s">
        <v>313</v>
      </c>
    </row>
    <row r="1478" spans="1:1">
      <c r="A1478" t="s">
        <v>312</v>
      </c>
    </row>
    <row r="1479" spans="1:1">
      <c r="A1479" t="s">
        <v>312</v>
      </c>
    </row>
    <row r="1480" spans="1:1">
      <c r="A1480" t="s">
        <v>312</v>
      </c>
    </row>
    <row r="1481" spans="1:1">
      <c r="A1481" t="s">
        <v>311</v>
      </c>
    </row>
    <row r="1482" spans="1:1">
      <c r="A1482" t="s">
        <v>311</v>
      </c>
    </row>
    <row r="1483" spans="1:1">
      <c r="A1483" t="s">
        <v>311</v>
      </c>
    </row>
    <row r="1484" spans="1:1">
      <c r="A1484" t="s">
        <v>319</v>
      </c>
    </row>
    <row r="1485" spans="1:1">
      <c r="A1485" t="s">
        <v>319</v>
      </c>
    </row>
    <row r="1486" spans="1:1">
      <c r="A1486" t="s">
        <v>310</v>
      </c>
    </row>
    <row r="1487" spans="1:1">
      <c r="A1487" t="s">
        <v>310</v>
      </c>
    </row>
    <row r="1488" spans="1:1">
      <c r="A1488" t="s">
        <v>319</v>
      </c>
    </row>
    <row r="1489" spans="1:1">
      <c r="A1489" t="s">
        <v>311</v>
      </c>
    </row>
    <row r="1490" spans="1:1">
      <c r="A1490" t="s">
        <v>314</v>
      </c>
    </row>
    <row r="1491" spans="1:1">
      <c r="A1491" t="s">
        <v>314</v>
      </c>
    </row>
    <row r="1492" spans="1:1">
      <c r="A1492" t="s">
        <v>310</v>
      </c>
    </row>
    <row r="1493" spans="1:1">
      <c r="A1493" t="s">
        <v>313</v>
      </c>
    </row>
    <row r="1494" spans="1:1">
      <c r="A1494" t="s">
        <v>313</v>
      </c>
    </row>
    <row r="1495" spans="1:1">
      <c r="A1495" t="s">
        <v>313</v>
      </c>
    </row>
    <row r="1496" spans="1:1">
      <c r="A1496" t="s">
        <v>312</v>
      </c>
    </row>
    <row r="1497" spans="1:1">
      <c r="A1497" t="s">
        <v>314</v>
      </c>
    </row>
    <row r="1498" spans="1:1">
      <c r="A1498" t="s">
        <v>311</v>
      </c>
    </row>
    <row r="1499" spans="1:1">
      <c r="A1499" t="s">
        <v>311</v>
      </c>
    </row>
    <row r="1500" spans="1:1">
      <c r="A1500" t="s">
        <v>312</v>
      </c>
    </row>
    <row r="1501" spans="1:1">
      <c r="A1501" t="s">
        <v>312</v>
      </c>
    </row>
    <row r="1502" spans="1:1">
      <c r="A1502" t="s">
        <v>312</v>
      </c>
    </row>
    <row r="1503" spans="1:1">
      <c r="A1503" t="s">
        <v>310</v>
      </c>
    </row>
    <row r="1504" spans="1:1">
      <c r="A1504" t="s">
        <v>311</v>
      </c>
    </row>
    <row r="1505" spans="1:1">
      <c r="A1505" t="s">
        <v>311</v>
      </c>
    </row>
    <row r="1506" spans="1:1">
      <c r="A1506" t="s">
        <v>312</v>
      </c>
    </row>
    <row r="1507" spans="1:1">
      <c r="A1507" t="s">
        <v>310</v>
      </c>
    </row>
    <row r="1508" spans="1:1">
      <c r="A1508" t="s">
        <v>312</v>
      </c>
    </row>
    <row r="1509" spans="1:1">
      <c r="A1509" t="s">
        <v>310</v>
      </c>
    </row>
    <row r="1510" spans="1:1">
      <c r="A1510" t="s">
        <v>311</v>
      </c>
    </row>
    <row r="1511" spans="1:1">
      <c r="A1511" t="s">
        <v>313</v>
      </c>
    </row>
    <row r="1512" spans="1:1">
      <c r="A1512" t="s">
        <v>313</v>
      </c>
    </row>
    <row r="1513" spans="1:1">
      <c r="A1513" t="s">
        <v>313</v>
      </c>
    </row>
    <row r="1514" spans="1:1">
      <c r="A1514" t="s">
        <v>314</v>
      </c>
    </row>
    <row r="1515" spans="1:1">
      <c r="A1515" t="s">
        <v>314</v>
      </c>
    </row>
    <row r="1516" spans="1:1">
      <c r="A1516" t="s">
        <v>314</v>
      </c>
    </row>
    <row r="1517" spans="1:1">
      <c r="A1517" t="s">
        <v>314</v>
      </c>
    </row>
    <row r="1518" spans="1:1">
      <c r="A1518" t="s">
        <v>313</v>
      </c>
    </row>
    <row r="1519" spans="1:1">
      <c r="A1519" t="s">
        <v>313</v>
      </c>
    </row>
    <row r="1520" spans="1:1">
      <c r="A1520" t="s">
        <v>319</v>
      </c>
    </row>
    <row r="1521" spans="1:1">
      <c r="A1521" t="s">
        <v>319</v>
      </c>
    </row>
    <row r="1522" spans="1:1">
      <c r="A1522" t="s">
        <v>314</v>
      </c>
    </row>
    <row r="1523" spans="1:1">
      <c r="A1523" t="s">
        <v>319</v>
      </c>
    </row>
    <row r="1524" spans="1:1">
      <c r="A1524" t="s">
        <v>314</v>
      </c>
    </row>
    <row r="1525" spans="1:1">
      <c r="A1525" t="s">
        <v>310</v>
      </c>
    </row>
    <row r="1526" spans="1:1">
      <c r="A1526" t="s">
        <v>312</v>
      </c>
    </row>
    <row r="1527" spans="1:1">
      <c r="A1527" t="s">
        <v>311</v>
      </c>
    </row>
    <row r="1528" spans="1:1">
      <c r="A1528" t="s">
        <v>310</v>
      </c>
    </row>
    <row r="1529" spans="1:1">
      <c r="A1529" t="s">
        <v>312</v>
      </c>
    </row>
    <row r="1530" spans="1:1">
      <c r="A1530" t="s">
        <v>311</v>
      </c>
    </row>
    <row r="1531" spans="1:1">
      <c r="A1531" t="s">
        <v>311</v>
      </c>
    </row>
    <row r="1532" spans="1:1">
      <c r="A1532" t="s">
        <v>312</v>
      </c>
    </row>
    <row r="1533" spans="1:1">
      <c r="A1533" t="s">
        <v>310</v>
      </c>
    </row>
    <row r="1534" spans="1:1">
      <c r="A1534" t="s">
        <v>313</v>
      </c>
    </row>
    <row r="1535" spans="1:1">
      <c r="A1535" t="s">
        <v>312</v>
      </c>
    </row>
    <row r="1536" spans="1:1">
      <c r="A1536" t="s">
        <v>310</v>
      </c>
    </row>
    <row r="1537" spans="1:1">
      <c r="A1537" t="s">
        <v>311</v>
      </c>
    </row>
    <row r="1538" spans="1:1">
      <c r="A1538" t="s">
        <v>310</v>
      </c>
    </row>
    <row r="1539" spans="1:1">
      <c r="A1539" t="s">
        <v>310</v>
      </c>
    </row>
    <row r="1540" spans="1:1">
      <c r="A1540" t="s">
        <v>311</v>
      </c>
    </row>
    <row r="1541" spans="1:1">
      <c r="A1541" t="s">
        <v>314</v>
      </c>
    </row>
    <row r="1542" spans="1:1">
      <c r="A1542" t="s">
        <v>311</v>
      </c>
    </row>
    <row r="1543" spans="1:1">
      <c r="A1543" t="s">
        <v>312</v>
      </c>
    </row>
    <row r="1544" spans="1:1">
      <c r="A1544" t="s">
        <v>312</v>
      </c>
    </row>
    <row r="1545" spans="1:1">
      <c r="A1545" t="s">
        <v>313</v>
      </c>
    </row>
    <row r="1546" spans="1:1">
      <c r="A1546" t="s">
        <v>313</v>
      </c>
    </row>
    <row r="1547" spans="1:1">
      <c r="A1547" t="s">
        <v>313</v>
      </c>
    </row>
    <row r="1548" spans="1:1">
      <c r="A1548" t="s">
        <v>314</v>
      </c>
    </row>
    <row r="1549" spans="1:1">
      <c r="A1549" t="s">
        <v>314</v>
      </c>
    </row>
    <row r="1550" spans="1:1">
      <c r="A1550" t="s">
        <v>310</v>
      </c>
    </row>
    <row r="1551" spans="1:1">
      <c r="A1551" t="s">
        <v>310</v>
      </c>
    </row>
    <row r="1552" spans="1:1">
      <c r="A1552" t="s">
        <v>314</v>
      </c>
    </row>
    <row r="1553" spans="1:1">
      <c r="A1553" t="s">
        <v>314</v>
      </c>
    </row>
    <row r="1554" spans="1:1">
      <c r="A1554" t="s">
        <v>311</v>
      </c>
    </row>
    <row r="1555" spans="1:1">
      <c r="A1555" t="s">
        <v>313</v>
      </c>
    </row>
    <row r="1556" spans="1:1">
      <c r="A1556" t="s">
        <v>311</v>
      </c>
    </row>
    <row r="1557" spans="1:1">
      <c r="A1557" t="s">
        <v>314</v>
      </c>
    </row>
    <row r="1558" spans="1:1">
      <c r="A1558" t="s">
        <v>310</v>
      </c>
    </row>
    <row r="1559" spans="1:1">
      <c r="A1559" t="s">
        <v>312</v>
      </c>
    </row>
    <row r="1560" spans="1:1">
      <c r="A1560" t="s">
        <v>312</v>
      </c>
    </row>
    <row r="1561" spans="1:1">
      <c r="A1561" t="s">
        <v>313</v>
      </c>
    </row>
    <row r="1562" spans="1:1">
      <c r="A1562" t="s">
        <v>312</v>
      </c>
    </row>
    <row r="1563" spans="1:1">
      <c r="A1563" t="s">
        <v>313</v>
      </c>
    </row>
    <row r="1564" spans="1:1">
      <c r="A1564" t="s">
        <v>311</v>
      </c>
    </row>
    <row r="1565" spans="1:1">
      <c r="A1565" t="s">
        <v>311</v>
      </c>
    </row>
    <row r="1566" spans="1:1">
      <c r="A1566" t="s">
        <v>310</v>
      </c>
    </row>
    <row r="1567" spans="1:1">
      <c r="A1567" t="s">
        <v>311</v>
      </c>
    </row>
    <row r="1568" spans="1:1">
      <c r="A1568" t="s">
        <v>311</v>
      </c>
    </row>
    <row r="1569" spans="1:1">
      <c r="A1569" t="s">
        <v>312</v>
      </c>
    </row>
    <row r="1570" spans="1:1">
      <c r="A1570" t="s">
        <v>310</v>
      </c>
    </row>
    <row r="1571" spans="1:1">
      <c r="A1571" t="s">
        <v>313</v>
      </c>
    </row>
    <row r="1572" spans="1:1">
      <c r="A1572" t="s">
        <v>312</v>
      </c>
    </row>
    <row r="1573" spans="1:1">
      <c r="A1573" t="s">
        <v>313</v>
      </c>
    </row>
    <row r="1574" spans="1:1">
      <c r="A1574" t="s">
        <v>314</v>
      </c>
    </row>
    <row r="1575" spans="1:1">
      <c r="A1575" t="s">
        <v>314</v>
      </c>
    </row>
    <row r="1576" spans="1:1">
      <c r="A1576" t="s">
        <v>314</v>
      </c>
    </row>
    <row r="1577" spans="1:1">
      <c r="A1577" t="s">
        <v>312</v>
      </c>
    </row>
    <row r="1578" spans="1:1">
      <c r="A1578" t="s">
        <v>313</v>
      </c>
    </row>
    <row r="1579" spans="1:1">
      <c r="A1579" t="s">
        <v>314</v>
      </c>
    </row>
    <row r="1580" spans="1:1">
      <c r="A1580" t="s">
        <v>314</v>
      </c>
    </row>
    <row r="1581" spans="1:1">
      <c r="A1581" t="s">
        <v>314</v>
      </c>
    </row>
    <row r="1582" spans="1:1">
      <c r="A1582" t="s">
        <v>313</v>
      </c>
    </row>
    <row r="1583" spans="1:1">
      <c r="A1583" t="s">
        <v>313</v>
      </c>
    </row>
    <row r="1584" spans="1:1">
      <c r="A1584" t="s">
        <v>313</v>
      </c>
    </row>
    <row r="1585" spans="1:1">
      <c r="A1585" t="s">
        <v>310</v>
      </c>
    </row>
    <row r="1586" spans="1:1">
      <c r="A1586" t="s">
        <v>312</v>
      </c>
    </row>
    <row r="1587" spans="1:1">
      <c r="A1587" t="s">
        <v>310</v>
      </c>
    </row>
    <row r="1588" spans="1:1">
      <c r="A1588" t="s">
        <v>311</v>
      </c>
    </row>
    <row r="1589" spans="1:1">
      <c r="A1589" t="s">
        <v>311</v>
      </c>
    </row>
    <row r="1590" spans="1:1">
      <c r="A1590" t="s">
        <v>312</v>
      </c>
    </row>
    <row r="1591" spans="1:1">
      <c r="A1591" t="s">
        <v>311</v>
      </c>
    </row>
    <row r="1592" spans="1:1">
      <c r="A1592" t="s">
        <v>312</v>
      </c>
    </row>
    <row r="1593" spans="1:1">
      <c r="A1593" t="s">
        <v>310</v>
      </c>
    </row>
    <row r="1594" spans="1:1">
      <c r="A1594" t="s">
        <v>311</v>
      </c>
    </row>
    <row r="1595" spans="1:1">
      <c r="A1595" t="s">
        <v>314</v>
      </c>
    </row>
    <row r="1596" spans="1:1">
      <c r="A1596" t="s">
        <v>312</v>
      </c>
    </row>
    <row r="1597" spans="1:1">
      <c r="A1597" t="s">
        <v>312</v>
      </c>
    </row>
    <row r="1598" spans="1:1">
      <c r="A1598" t="s">
        <v>312</v>
      </c>
    </row>
    <row r="1599" spans="1:1">
      <c r="A1599" t="s">
        <v>311</v>
      </c>
    </row>
    <row r="1600" spans="1:1">
      <c r="A1600" t="s">
        <v>311</v>
      </c>
    </row>
    <row r="1601" spans="1:1">
      <c r="A1601" t="s">
        <v>310</v>
      </c>
    </row>
    <row r="1602" spans="1:1">
      <c r="A1602" t="s">
        <v>310</v>
      </c>
    </row>
    <row r="1603" spans="1:1">
      <c r="A1603" t="s">
        <v>313</v>
      </c>
    </row>
    <row r="1604" spans="1:1">
      <c r="A1604" t="s">
        <v>310</v>
      </c>
    </row>
    <row r="1605" spans="1:1">
      <c r="A1605" t="s">
        <v>314</v>
      </c>
    </row>
    <row r="1606" spans="1:1">
      <c r="A1606" t="s">
        <v>314</v>
      </c>
    </row>
    <row r="1607" spans="1:1">
      <c r="A1607" t="s">
        <v>313</v>
      </c>
    </row>
    <row r="1608" spans="1:1">
      <c r="A1608" t="s">
        <v>313</v>
      </c>
    </row>
    <row r="1609" spans="1:1">
      <c r="A1609" t="s">
        <v>313</v>
      </c>
    </row>
    <row r="1610" spans="1:1">
      <c r="A1610" t="s">
        <v>314</v>
      </c>
    </row>
    <row r="1611" spans="1:1">
      <c r="A1611" t="s">
        <v>314</v>
      </c>
    </row>
    <row r="1612" spans="1:1">
      <c r="A1612" t="s">
        <v>314</v>
      </c>
    </row>
    <row r="1613" spans="1:1">
      <c r="A1613" t="s">
        <v>312</v>
      </c>
    </row>
    <row r="1614" spans="1:1">
      <c r="A1614" t="s">
        <v>312</v>
      </c>
    </row>
    <row r="1615" spans="1:1">
      <c r="A1615" t="s">
        <v>310</v>
      </c>
    </row>
    <row r="1616" spans="1:1">
      <c r="A1616" t="s">
        <v>310</v>
      </c>
    </row>
    <row r="1617" spans="1:1">
      <c r="A1617" t="s">
        <v>312</v>
      </c>
    </row>
    <row r="1618" spans="1:1">
      <c r="A1618" t="s">
        <v>311</v>
      </c>
    </row>
    <row r="1619" spans="1:1">
      <c r="A1619" t="s">
        <v>311</v>
      </c>
    </row>
    <row r="1620" spans="1:1">
      <c r="A1620" t="s">
        <v>310</v>
      </c>
    </row>
    <row r="1621" spans="1:1">
      <c r="A1621" t="s">
        <v>311</v>
      </c>
    </row>
    <row r="1622" spans="1:1">
      <c r="A1622" t="s">
        <v>313</v>
      </c>
    </row>
    <row r="1623" spans="1:1">
      <c r="A1623" t="s">
        <v>314</v>
      </c>
    </row>
    <row r="1624" spans="1:1">
      <c r="A1624" t="s">
        <v>311</v>
      </c>
    </row>
    <row r="1625" spans="1:1">
      <c r="A1625" t="s">
        <v>312</v>
      </c>
    </row>
    <row r="1626" spans="1:1">
      <c r="A1626" t="s">
        <v>312</v>
      </c>
    </row>
    <row r="1627" spans="1:1">
      <c r="A1627" t="s">
        <v>312</v>
      </c>
    </row>
    <row r="1628" spans="1:1">
      <c r="A1628" t="s">
        <v>313</v>
      </c>
    </row>
    <row r="1629" spans="1:1">
      <c r="A1629" t="s">
        <v>313</v>
      </c>
    </row>
    <row r="1630" spans="1:1">
      <c r="A1630" t="s">
        <v>314</v>
      </c>
    </row>
    <row r="1631" spans="1:1">
      <c r="A1631" t="s">
        <v>314</v>
      </c>
    </row>
    <row r="1632" spans="1:1">
      <c r="A1632" t="s">
        <v>311</v>
      </c>
    </row>
    <row r="1633" spans="1:1">
      <c r="A1633" t="s">
        <v>311</v>
      </c>
    </row>
    <row r="1634" spans="1:1">
      <c r="A1634" t="s">
        <v>313</v>
      </c>
    </row>
    <row r="1635" spans="1:1">
      <c r="A1635" t="s">
        <v>317</v>
      </c>
    </row>
    <row r="1636" spans="1:1">
      <c r="A1636" t="s">
        <v>317</v>
      </c>
    </row>
    <row r="1637" spans="1:1">
      <c r="A1637" t="s">
        <v>315</v>
      </c>
    </row>
    <row r="1638" spans="1:1">
      <c r="A1638" t="s">
        <v>315</v>
      </c>
    </row>
    <row r="1639" spans="1:1">
      <c r="A1639" t="s">
        <v>310</v>
      </c>
    </row>
    <row r="1640" spans="1:1">
      <c r="A1640" t="s">
        <v>310</v>
      </c>
    </row>
    <row r="1641" spans="1:1">
      <c r="A1641" t="s">
        <v>310</v>
      </c>
    </row>
    <row r="1642" spans="1:1">
      <c r="A1642" t="s">
        <v>316</v>
      </c>
    </row>
    <row r="1643" spans="1:1">
      <c r="A1643" t="s">
        <v>317</v>
      </c>
    </row>
    <row r="1644" spans="1:1">
      <c r="A1644" t="s">
        <v>316</v>
      </c>
    </row>
    <row r="1645" spans="1:1">
      <c r="A1645" t="s">
        <v>318</v>
      </c>
    </row>
    <row r="1646" spans="1:1">
      <c r="A1646" t="s">
        <v>318</v>
      </c>
    </row>
    <row r="1647" spans="1:1">
      <c r="A1647" t="s">
        <v>315</v>
      </c>
    </row>
    <row r="1648" spans="1:1">
      <c r="A1648" t="s">
        <v>316</v>
      </c>
    </row>
    <row r="1649" spans="1:1">
      <c r="A1649" t="s">
        <v>318</v>
      </c>
    </row>
    <row r="1650" spans="1:1">
      <c r="A1650" t="s">
        <v>314</v>
      </c>
    </row>
    <row r="1651" spans="1:1">
      <c r="A1651" t="s">
        <v>312</v>
      </c>
    </row>
    <row r="1652" spans="1:1">
      <c r="A1652" t="s">
        <v>312</v>
      </c>
    </row>
    <row r="1653" spans="1:1">
      <c r="A1653" t="s">
        <v>312</v>
      </c>
    </row>
    <row r="1654" spans="1:1">
      <c r="A1654" t="s">
        <v>314</v>
      </c>
    </row>
    <row r="1655" spans="1:1">
      <c r="A1655" t="s">
        <v>313</v>
      </c>
    </row>
    <row r="1656" spans="1:1">
      <c r="A1656" t="s">
        <v>313</v>
      </c>
    </row>
    <row r="1657" spans="1:1">
      <c r="A1657" t="s">
        <v>311</v>
      </c>
    </row>
    <row r="1658" spans="1:1">
      <c r="A1658" t="s">
        <v>311</v>
      </c>
    </row>
    <row r="1659" spans="1:1">
      <c r="A1659" t="s">
        <v>310</v>
      </c>
    </row>
    <row r="1660" spans="1:1">
      <c r="A1660" t="s">
        <v>310</v>
      </c>
    </row>
    <row r="1661" spans="1:1">
      <c r="A1661" t="s">
        <v>310</v>
      </c>
    </row>
    <row r="1662" spans="1:1">
      <c r="A1662" t="s">
        <v>314</v>
      </c>
    </row>
    <row r="1663" spans="1:1">
      <c r="A1663" t="s">
        <v>313</v>
      </c>
    </row>
    <row r="1664" spans="1:1">
      <c r="A1664" t="s">
        <v>311</v>
      </c>
    </row>
    <row r="1665" spans="1:1">
      <c r="A1665" t="s">
        <v>312</v>
      </c>
    </row>
    <row r="1666" spans="1:1">
      <c r="A1666" t="s">
        <v>310</v>
      </c>
    </row>
    <row r="1667" spans="1:1">
      <c r="A1667" t="s">
        <v>311</v>
      </c>
    </row>
    <row r="1668" spans="1:1">
      <c r="A1668" t="s">
        <v>311</v>
      </c>
    </row>
    <row r="1669" spans="1:1">
      <c r="A1669" t="s">
        <v>311</v>
      </c>
    </row>
    <row r="1670" spans="1:1">
      <c r="A1670" t="s">
        <v>310</v>
      </c>
    </row>
    <row r="1671" spans="1:1">
      <c r="A1671" t="s">
        <v>310</v>
      </c>
    </row>
    <row r="1672" spans="1:1">
      <c r="A1672" t="s">
        <v>313</v>
      </c>
    </row>
    <row r="1673" spans="1:1">
      <c r="A1673" t="s">
        <v>314</v>
      </c>
    </row>
    <row r="1674" spans="1:1">
      <c r="A1674" t="s">
        <v>313</v>
      </c>
    </row>
    <row r="1675" spans="1:1">
      <c r="A1675" t="s">
        <v>313</v>
      </c>
    </row>
    <row r="1676" spans="1:1">
      <c r="A1676" t="s">
        <v>314</v>
      </c>
    </row>
    <row r="1677" spans="1:1">
      <c r="A1677" t="s">
        <v>314</v>
      </c>
    </row>
    <row r="1678" spans="1:1">
      <c r="A1678" t="s">
        <v>312</v>
      </c>
    </row>
    <row r="1679" spans="1:1">
      <c r="A1679" t="s">
        <v>312</v>
      </c>
    </row>
    <row r="1680" spans="1:1">
      <c r="A1680" t="s">
        <v>313</v>
      </c>
    </row>
    <row r="1681" spans="1:1">
      <c r="A1681" t="s">
        <v>313</v>
      </c>
    </row>
    <row r="1682" spans="1:1">
      <c r="A1682" t="s">
        <v>313</v>
      </c>
    </row>
    <row r="1683" spans="1:1">
      <c r="A1683" t="s">
        <v>314</v>
      </c>
    </row>
    <row r="1684" spans="1:1">
      <c r="A1684" t="s">
        <v>314</v>
      </c>
    </row>
    <row r="1685" spans="1:1">
      <c r="A1685" t="s">
        <v>312</v>
      </c>
    </row>
    <row r="1686" spans="1:1">
      <c r="A1686" t="s">
        <v>312</v>
      </c>
    </row>
    <row r="1687" spans="1:1">
      <c r="A1687" t="s">
        <v>311</v>
      </c>
    </row>
    <row r="1688" spans="1:1">
      <c r="A1688" t="s">
        <v>311</v>
      </c>
    </row>
    <row r="1689" spans="1:1">
      <c r="A1689" t="s">
        <v>311</v>
      </c>
    </row>
    <row r="1690" spans="1:1">
      <c r="A1690" t="s">
        <v>310</v>
      </c>
    </row>
    <row r="1691" spans="1:1">
      <c r="A1691" t="s">
        <v>310</v>
      </c>
    </row>
    <row r="1692" spans="1:1">
      <c r="A1692" t="s">
        <v>310</v>
      </c>
    </row>
    <row r="1693" spans="1:1">
      <c r="A1693" t="s">
        <v>312</v>
      </c>
    </row>
    <row r="1694" spans="1:1">
      <c r="A1694" t="s">
        <v>314</v>
      </c>
    </row>
    <row r="1695" spans="1:1">
      <c r="A1695" t="s">
        <v>310</v>
      </c>
    </row>
    <row r="1696" spans="1:1">
      <c r="A1696" t="s">
        <v>310</v>
      </c>
    </row>
    <row r="1697" spans="1:1">
      <c r="A1697" t="s">
        <v>310</v>
      </c>
    </row>
    <row r="1698" spans="1:1">
      <c r="A1698" t="s">
        <v>314</v>
      </c>
    </row>
    <row r="1699" spans="1:1">
      <c r="A1699" t="s">
        <v>314</v>
      </c>
    </row>
    <row r="1700" spans="1:1">
      <c r="A1700" t="s">
        <v>313</v>
      </c>
    </row>
    <row r="1701" spans="1:1">
      <c r="A1701" t="s">
        <v>313</v>
      </c>
    </row>
    <row r="1702" spans="1:1">
      <c r="A1702" t="s">
        <v>312</v>
      </c>
    </row>
    <row r="1703" spans="1:1">
      <c r="A1703" t="s">
        <v>313</v>
      </c>
    </row>
    <row r="1704" spans="1:1">
      <c r="A1704" t="s">
        <v>312</v>
      </c>
    </row>
    <row r="1705" spans="1:1">
      <c r="A1705" t="s">
        <v>311</v>
      </c>
    </row>
    <row r="1706" spans="1:1">
      <c r="A1706" t="s">
        <v>311</v>
      </c>
    </row>
    <row r="1707" spans="1:1">
      <c r="A1707" t="s">
        <v>311</v>
      </c>
    </row>
    <row r="1708" spans="1:1">
      <c r="A1708" t="s">
        <v>312</v>
      </c>
    </row>
    <row r="1709" spans="1:1">
      <c r="A1709" t="s">
        <v>314</v>
      </c>
    </row>
    <row r="1710" spans="1:1">
      <c r="A1710" t="s">
        <v>310</v>
      </c>
    </row>
    <row r="1711" spans="1:1">
      <c r="A1711" t="s">
        <v>310</v>
      </c>
    </row>
    <row r="1712" spans="1:1">
      <c r="A1712" t="s">
        <v>310</v>
      </c>
    </row>
    <row r="1713" spans="1:1">
      <c r="A1713" t="s">
        <v>311</v>
      </c>
    </row>
    <row r="1714" spans="1:1">
      <c r="A1714" t="s">
        <v>311</v>
      </c>
    </row>
    <row r="1715" spans="1:1">
      <c r="A1715" t="s">
        <v>311</v>
      </c>
    </row>
    <row r="1716" spans="1:1">
      <c r="A1716" t="s">
        <v>312</v>
      </c>
    </row>
    <row r="1717" spans="1:1">
      <c r="A1717" t="s">
        <v>314</v>
      </c>
    </row>
    <row r="1718" spans="1:1">
      <c r="A1718" t="s">
        <v>314</v>
      </c>
    </row>
    <row r="1719" spans="1:1">
      <c r="A1719" t="s">
        <v>312</v>
      </c>
    </row>
    <row r="1720" spans="1:1">
      <c r="A1720" t="s">
        <v>312</v>
      </c>
    </row>
    <row r="1721" spans="1:1">
      <c r="A1721" t="s">
        <v>313</v>
      </c>
    </row>
    <row r="1722" spans="1:1">
      <c r="A1722" t="s">
        <v>313</v>
      </c>
    </row>
    <row r="1723" spans="1:1">
      <c r="A1723" t="s">
        <v>313</v>
      </c>
    </row>
    <row r="1724" spans="1:1">
      <c r="A1724" t="s">
        <v>314</v>
      </c>
    </row>
    <row r="1725" spans="1:1">
      <c r="A1725" t="s">
        <v>312</v>
      </c>
    </row>
    <row r="1726" spans="1:1">
      <c r="A1726" t="s">
        <v>313</v>
      </c>
    </row>
    <row r="1727" spans="1:1">
      <c r="A1727" t="s">
        <v>313</v>
      </c>
    </row>
    <row r="1728" spans="1:1">
      <c r="A1728" t="s">
        <v>313</v>
      </c>
    </row>
    <row r="1729" spans="1:1">
      <c r="A1729" t="s">
        <v>314</v>
      </c>
    </row>
    <row r="1730" spans="1:1">
      <c r="A1730" t="s">
        <v>314</v>
      </c>
    </row>
    <row r="1731" spans="1:1">
      <c r="A1731" t="s">
        <v>312</v>
      </c>
    </row>
    <row r="1732" spans="1:1">
      <c r="A1732" t="s">
        <v>311</v>
      </c>
    </row>
    <row r="1733" spans="1:1">
      <c r="A1733" t="s">
        <v>311</v>
      </c>
    </row>
    <row r="1734" spans="1:1">
      <c r="A1734" t="s">
        <v>310</v>
      </c>
    </row>
    <row r="1735" spans="1:1">
      <c r="A1735" t="s">
        <v>311</v>
      </c>
    </row>
    <row r="1736" spans="1:1">
      <c r="A1736" t="s">
        <v>310</v>
      </c>
    </row>
    <row r="1737" spans="1:1">
      <c r="A1737" t="s">
        <v>310</v>
      </c>
    </row>
    <row r="1738" spans="1:1">
      <c r="A1738" t="s">
        <v>314</v>
      </c>
    </row>
    <row r="1739" spans="1:1">
      <c r="A1739" t="s">
        <v>312</v>
      </c>
    </row>
    <row r="1740" spans="1:1">
      <c r="A1740" t="s">
        <v>319</v>
      </c>
    </row>
    <row r="1741" spans="1:1">
      <c r="A1741" t="s">
        <v>310</v>
      </c>
    </row>
    <row r="1742" spans="1:1">
      <c r="A1742" t="s">
        <v>319</v>
      </c>
    </row>
    <row r="1743" spans="1:1">
      <c r="A1743" t="s">
        <v>310</v>
      </c>
    </row>
    <row r="1744" spans="1:1">
      <c r="A1744" t="s">
        <v>313</v>
      </c>
    </row>
    <row r="1745" spans="1:1">
      <c r="A1745" t="s">
        <v>314</v>
      </c>
    </row>
    <row r="1746" spans="1:1">
      <c r="A1746" t="s">
        <v>311</v>
      </c>
    </row>
    <row r="1747" spans="1:1">
      <c r="A1747" t="s">
        <v>310</v>
      </c>
    </row>
    <row r="1748" spans="1:1">
      <c r="A1748" t="s">
        <v>311</v>
      </c>
    </row>
    <row r="1749" spans="1:1">
      <c r="A1749" t="s">
        <v>311</v>
      </c>
    </row>
    <row r="1750" spans="1:1">
      <c r="A1750" t="s">
        <v>312</v>
      </c>
    </row>
    <row r="1751" spans="1:1">
      <c r="A1751" t="s">
        <v>314</v>
      </c>
    </row>
    <row r="1752" spans="1:1">
      <c r="A1752" t="s">
        <v>314</v>
      </c>
    </row>
    <row r="1753" spans="1:1">
      <c r="A1753" t="s">
        <v>312</v>
      </c>
    </row>
    <row r="1754" spans="1:1">
      <c r="A1754" t="s">
        <v>313</v>
      </c>
    </row>
    <row r="1755" spans="1:1">
      <c r="A1755" t="s">
        <v>313</v>
      </c>
    </row>
    <row r="1756" spans="1:1">
      <c r="A1756" t="s">
        <v>312</v>
      </c>
    </row>
    <row r="1757" spans="1:1">
      <c r="A1757" t="s">
        <v>319</v>
      </c>
    </row>
    <row r="1758" spans="1:1">
      <c r="A1758" t="s">
        <v>313</v>
      </c>
    </row>
    <row r="1759" spans="1:1">
      <c r="A1759" t="s">
        <v>313</v>
      </c>
    </row>
    <row r="1760" spans="1:1">
      <c r="A1760" t="s">
        <v>312</v>
      </c>
    </row>
    <row r="1761" spans="1:1">
      <c r="A1761" t="s">
        <v>313</v>
      </c>
    </row>
    <row r="1762" spans="1:1">
      <c r="A1762" t="s">
        <v>312</v>
      </c>
    </row>
    <row r="1763" spans="1:1">
      <c r="A1763" t="s">
        <v>312</v>
      </c>
    </row>
    <row r="1764" spans="1:1">
      <c r="A1764" t="s">
        <v>311</v>
      </c>
    </row>
    <row r="1765" spans="1:1">
      <c r="A1765" t="s">
        <v>314</v>
      </c>
    </row>
    <row r="1766" spans="1:1">
      <c r="A1766" t="s">
        <v>311</v>
      </c>
    </row>
    <row r="1767" spans="1:1">
      <c r="A1767" t="s">
        <v>314</v>
      </c>
    </row>
    <row r="1768" spans="1:1">
      <c r="A1768" t="s">
        <v>311</v>
      </c>
    </row>
    <row r="1769" spans="1:1">
      <c r="A1769" t="s">
        <v>310</v>
      </c>
    </row>
    <row r="1770" spans="1:1">
      <c r="A1770" t="s">
        <v>310</v>
      </c>
    </row>
    <row r="1771" spans="1:1">
      <c r="A1771" t="s">
        <v>310</v>
      </c>
    </row>
    <row r="1772" spans="1:1">
      <c r="A1772" t="s">
        <v>314</v>
      </c>
    </row>
    <row r="1773" spans="1:1">
      <c r="A1773" t="s">
        <v>312</v>
      </c>
    </row>
    <row r="1774" spans="1:1">
      <c r="A1774" t="s">
        <v>312</v>
      </c>
    </row>
    <row r="1775" spans="1:1">
      <c r="A1775" t="s">
        <v>311</v>
      </c>
    </row>
    <row r="1776" spans="1:1">
      <c r="A1776" t="s">
        <v>311</v>
      </c>
    </row>
    <row r="1777" spans="1:1">
      <c r="A1777" t="s">
        <v>312</v>
      </c>
    </row>
    <row r="1778" spans="1:1">
      <c r="A1778" t="s">
        <v>316</v>
      </c>
    </row>
    <row r="1779" spans="1:1">
      <c r="A1779" t="s">
        <v>313</v>
      </c>
    </row>
    <row r="1780" spans="1:1">
      <c r="A1780" t="s">
        <v>311</v>
      </c>
    </row>
    <row r="1781" spans="1:1">
      <c r="A1781" t="s">
        <v>314</v>
      </c>
    </row>
    <row r="1782" spans="1:1">
      <c r="A1782" t="s">
        <v>314</v>
      </c>
    </row>
    <row r="1783" spans="1:1">
      <c r="A1783" t="s">
        <v>313</v>
      </c>
    </row>
    <row r="1784" spans="1:1">
      <c r="A1784" t="s">
        <v>318</v>
      </c>
    </row>
    <row r="1785" spans="1:1">
      <c r="A1785" t="s">
        <v>314</v>
      </c>
    </row>
    <row r="1786" spans="1:1">
      <c r="A1786" t="s">
        <v>318</v>
      </c>
    </row>
    <row r="1787" spans="1:1">
      <c r="A1787" t="s">
        <v>315</v>
      </c>
    </row>
    <row r="1788" spans="1:1">
      <c r="A1788" t="s">
        <v>315</v>
      </c>
    </row>
    <row r="1789" spans="1:1">
      <c r="A1789" t="s">
        <v>315</v>
      </c>
    </row>
    <row r="1790" spans="1:1">
      <c r="A1790" t="s">
        <v>318</v>
      </c>
    </row>
    <row r="1791" spans="1:1">
      <c r="A1791" t="s">
        <v>317</v>
      </c>
    </row>
    <row r="1792" spans="1:1">
      <c r="A1792" t="s">
        <v>317</v>
      </c>
    </row>
    <row r="1793" spans="1:1">
      <c r="A1793" t="s">
        <v>317</v>
      </c>
    </row>
    <row r="1794" spans="1:1">
      <c r="A1794" t="s">
        <v>310</v>
      </c>
    </row>
    <row r="1795" spans="1:1">
      <c r="A1795" t="s">
        <v>310</v>
      </c>
    </row>
    <row r="1796" spans="1:1">
      <c r="A1796" t="s">
        <v>316</v>
      </c>
    </row>
    <row r="1797" spans="1:1">
      <c r="A1797" t="s">
        <v>313</v>
      </c>
    </row>
    <row r="1798" spans="1:1">
      <c r="A1798" t="s">
        <v>316</v>
      </c>
    </row>
    <row r="1799" spans="1:1">
      <c r="A1799" t="s">
        <v>310</v>
      </c>
    </row>
    <row r="1800" spans="1:1">
      <c r="A1800" t="s">
        <v>310</v>
      </c>
    </row>
    <row r="1801" spans="1:1">
      <c r="A1801" t="s">
        <v>311</v>
      </c>
    </row>
    <row r="1802" spans="1:1">
      <c r="A1802" t="s">
        <v>311</v>
      </c>
    </row>
    <row r="1803" spans="1:1">
      <c r="A1803" t="s">
        <v>311</v>
      </c>
    </row>
    <row r="1804" spans="1:1">
      <c r="A1804" t="s">
        <v>312</v>
      </c>
    </row>
    <row r="1805" spans="1:1">
      <c r="A1805" t="s">
        <v>312</v>
      </c>
    </row>
    <row r="1806" spans="1:1">
      <c r="A1806" t="s">
        <v>313</v>
      </c>
    </row>
    <row r="1807" spans="1:1">
      <c r="A1807" t="s">
        <v>312</v>
      </c>
    </row>
    <row r="1808" spans="1:1">
      <c r="A1808" t="s">
        <v>313</v>
      </c>
    </row>
    <row r="1809" spans="1:1">
      <c r="A1809" t="s">
        <v>313</v>
      </c>
    </row>
    <row r="1810" spans="1:1">
      <c r="A1810" t="s">
        <v>314</v>
      </c>
    </row>
    <row r="1811" spans="1:1">
      <c r="A1811" t="s">
        <v>314</v>
      </c>
    </row>
    <row r="1812" spans="1:1">
      <c r="A1812" t="s">
        <v>314</v>
      </c>
    </row>
    <row r="1813" spans="1:1">
      <c r="A1813" t="s">
        <v>310</v>
      </c>
    </row>
    <row r="1814" spans="1:1">
      <c r="A1814" t="s">
        <v>310</v>
      </c>
    </row>
    <row r="1815" spans="1:1">
      <c r="A1815" t="s">
        <v>314</v>
      </c>
    </row>
    <row r="1816" spans="1:1">
      <c r="A1816" t="s">
        <v>314</v>
      </c>
    </row>
    <row r="1817" spans="1:1">
      <c r="A1817" t="s">
        <v>314</v>
      </c>
    </row>
    <row r="1818" spans="1:1">
      <c r="A1818" t="s">
        <v>313</v>
      </c>
    </row>
    <row r="1819" spans="1:1">
      <c r="A1819" t="s">
        <v>313</v>
      </c>
    </row>
    <row r="1820" spans="1:1">
      <c r="A1820" t="s">
        <v>310</v>
      </c>
    </row>
    <row r="1821" spans="1:1">
      <c r="A1821" t="s">
        <v>310</v>
      </c>
    </row>
    <row r="1822" spans="1:1">
      <c r="A1822" t="s">
        <v>310</v>
      </c>
    </row>
    <row r="1823" spans="1:1">
      <c r="A1823" t="s">
        <v>311</v>
      </c>
    </row>
    <row r="1824" spans="1:1">
      <c r="A1824" t="s">
        <v>311</v>
      </c>
    </row>
    <row r="1825" spans="1:1">
      <c r="A1825" t="s">
        <v>313</v>
      </c>
    </row>
    <row r="1826" spans="1:1">
      <c r="A1826" t="s">
        <v>312</v>
      </c>
    </row>
    <row r="1827" spans="1:1">
      <c r="A1827" t="s">
        <v>312</v>
      </c>
    </row>
    <row r="1828" spans="1:1">
      <c r="A1828" t="s">
        <v>312</v>
      </c>
    </row>
    <row r="1829" spans="1:1">
      <c r="A1829" t="s">
        <v>311</v>
      </c>
    </row>
    <row r="1830" spans="1:1">
      <c r="A1830" t="s">
        <v>312</v>
      </c>
    </row>
    <row r="1831" spans="1:1">
      <c r="A1831" t="s">
        <v>314</v>
      </c>
    </row>
    <row r="1832" spans="1:1">
      <c r="A1832" t="s">
        <v>313</v>
      </c>
    </row>
    <row r="1833" spans="1:1">
      <c r="A1833" t="s">
        <v>313</v>
      </c>
    </row>
    <row r="1834" spans="1:1">
      <c r="A1834" t="s">
        <v>313</v>
      </c>
    </row>
    <row r="1835" spans="1:1">
      <c r="A1835" t="s">
        <v>312</v>
      </c>
    </row>
    <row r="1836" spans="1:1">
      <c r="A1836" t="s">
        <v>314</v>
      </c>
    </row>
    <row r="1837" spans="1:1">
      <c r="A1837" t="s">
        <v>312</v>
      </c>
    </row>
    <row r="1838" spans="1:1">
      <c r="A1838" t="s">
        <v>311</v>
      </c>
    </row>
    <row r="1839" spans="1:1">
      <c r="A1839" t="s">
        <v>311</v>
      </c>
    </row>
    <row r="1840" spans="1:1">
      <c r="A1840" t="s">
        <v>311</v>
      </c>
    </row>
    <row r="1841" spans="1:1">
      <c r="A1841" t="s">
        <v>310</v>
      </c>
    </row>
    <row r="1842" spans="1:1">
      <c r="A1842" t="s">
        <v>310</v>
      </c>
    </row>
    <row r="1843" spans="1:1">
      <c r="A1843" t="s">
        <v>310</v>
      </c>
    </row>
    <row r="1844" spans="1:1">
      <c r="A1844" t="s">
        <v>314</v>
      </c>
    </row>
    <row r="1845" spans="1:1">
      <c r="A1845" t="s">
        <v>317</v>
      </c>
    </row>
    <row r="1846" spans="1:1">
      <c r="A1846" t="s">
        <v>317</v>
      </c>
    </row>
    <row r="1847" spans="1:1">
      <c r="A1847" t="s">
        <v>317</v>
      </c>
    </row>
    <row r="1848" spans="1:1">
      <c r="A1848" t="s">
        <v>312</v>
      </c>
    </row>
    <row r="1849" spans="1:1">
      <c r="A1849" t="s">
        <v>314</v>
      </c>
    </row>
    <row r="1850" spans="1:1">
      <c r="A1850" t="s">
        <v>313</v>
      </c>
    </row>
    <row r="1851" spans="1:1">
      <c r="A1851" t="s">
        <v>312</v>
      </c>
    </row>
    <row r="1852" spans="1:1">
      <c r="A1852" t="s">
        <v>311</v>
      </c>
    </row>
    <row r="1853" spans="1:1">
      <c r="A1853" t="s">
        <v>311</v>
      </c>
    </row>
    <row r="1854" spans="1:1">
      <c r="A1854" t="s">
        <v>318</v>
      </c>
    </row>
    <row r="1855" spans="1:1">
      <c r="A1855" t="s">
        <v>318</v>
      </c>
    </row>
    <row r="1856" spans="1:1">
      <c r="A1856" t="s">
        <v>318</v>
      </c>
    </row>
    <row r="1857" spans="1:1">
      <c r="A1857" t="s">
        <v>316</v>
      </c>
    </row>
    <row r="1858" spans="1:1">
      <c r="A1858" t="s">
        <v>316</v>
      </c>
    </row>
    <row r="1859" spans="1:1">
      <c r="A1859" t="s">
        <v>316</v>
      </c>
    </row>
    <row r="1860" spans="1:1">
      <c r="A1860" t="s">
        <v>310</v>
      </c>
    </row>
    <row r="1861" spans="1:1">
      <c r="A1861" t="s">
        <v>310</v>
      </c>
    </row>
    <row r="1862" spans="1:1">
      <c r="A1862" t="s">
        <v>310</v>
      </c>
    </row>
    <row r="1863" spans="1:1">
      <c r="A1863" t="s">
        <v>314</v>
      </c>
    </row>
    <row r="1864" spans="1:1">
      <c r="A1864" t="s">
        <v>314</v>
      </c>
    </row>
    <row r="1865" spans="1:1">
      <c r="A1865" t="s">
        <v>311</v>
      </c>
    </row>
    <row r="1866" spans="1:1">
      <c r="A1866" t="s">
        <v>313</v>
      </c>
    </row>
    <row r="1867" spans="1:1">
      <c r="A1867" t="s">
        <v>315</v>
      </c>
    </row>
    <row r="1868" spans="1:1">
      <c r="A1868" t="s">
        <v>313</v>
      </c>
    </row>
    <row r="1869" spans="1:1">
      <c r="A1869" t="s">
        <v>315</v>
      </c>
    </row>
    <row r="1870" spans="1:1">
      <c r="A1870" t="s">
        <v>316</v>
      </c>
    </row>
    <row r="1871" spans="1:1">
      <c r="A1871" t="s">
        <v>316</v>
      </c>
    </row>
    <row r="1872" spans="1:1">
      <c r="A1872" t="s">
        <v>316</v>
      </c>
    </row>
    <row r="1873" spans="1:1">
      <c r="A1873" t="s">
        <v>318</v>
      </c>
    </row>
    <row r="1874" spans="1:1">
      <c r="A1874" t="s">
        <v>318</v>
      </c>
    </row>
    <row r="1875" spans="1:1">
      <c r="A1875" t="s">
        <v>318</v>
      </c>
    </row>
    <row r="1876" spans="1:1">
      <c r="A1876" t="s">
        <v>311</v>
      </c>
    </row>
    <row r="1877" spans="1:1">
      <c r="A1877" t="s">
        <v>311</v>
      </c>
    </row>
    <row r="1878" spans="1:1">
      <c r="A1878" t="s">
        <v>311</v>
      </c>
    </row>
    <row r="1879" spans="1:1">
      <c r="A1879" t="s">
        <v>312</v>
      </c>
    </row>
    <row r="1880" spans="1:1">
      <c r="A1880" t="s">
        <v>312</v>
      </c>
    </row>
    <row r="1881" spans="1:1">
      <c r="A1881" t="s">
        <v>312</v>
      </c>
    </row>
    <row r="1882" spans="1:1">
      <c r="A1882" t="s">
        <v>313</v>
      </c>
    </row>
    <row r="1883" spans="1:1">
      <c r="A1883" t="s">
        <v>313</v>
      </c>
    </row>
    <row r="1884" spans="1:1">
      <c r="A1884" t="s">
        <v>313</v>
      </c>
    </row>
    <row r="1885" spans="1:1">
      <c r="A1885" t="s">
        <v>314</v>
      </c>
    </row>
    <row r="1886" spans="1:1">
      <c r="A1886" t="s">
        <v>314</v>
      </c>
    </row>
    <row r="1887" spans="1:1">
      <c r="A1887" t="s">
        <v>314</v>
      </c>
    </row>
    <row r="1888" spans="1:1">
      <c r="A1888" t="s">
        <v>312</v>
      </c>
    </row>
    <row r="1889" spans="1:1">
      <c r="A1889" t="s">
        <v>310</v>
      </c>
    </row>
    <row r="1890" spans="1:1">
      <c r="A1890" t="s">
        <v>315</v>
      </c>
    </row>
    <row r="1891" spans="1:1">
      <c r="A1891" t="s">
        <v>310</v>
      </c>
    </row>
    <row r="1892" spans="1:1">
      <c r="A1892" t="s">
        <v>317</v>
      </c>
    </row>
    <row r="1893" spans="1:1">
      <c r="A1893" t="s">
        <v>317</v>
      </c>
    </row>
    <row r="1894" spans="1:1">
      <c r="A1894" t="s">
        <v>317</v>
      </c>
    </row>
    <row r="1895" spans="1:1">
      <c r="A1895" t="s">
        <v>315</v>
      </c>
    </row>
    <row r="1896" spans="1:1">
      <c r="A1896" t="s">
        <v>315</v>
      </c>
    </row>
    <row r="1897" spans="1:1">
      <c r="A1897" t="s">
        <v>315</v>
      </c>
    </row>
    <row r="1898" spans="1:1">
      <c r="A1898" t="s">
        <v>310</v>
      </c>
    </row>
    <row r="1899" spans="1:1">
      <c r="A1899" t="s">
        <v>314</v>
      </c>
    </row>
    <row r="1900" spans="1:1">
      <c r="A1900" t="s">
        <v>314</v>
      </c>
    </row>
    <row r="1901" spans="1:1">
      <c r="A1901" t="s">
        <v>314</v>
      </c>
    </row>
    <row r="1902" spans="1:1">
      <c r="A1902" t="s">
        <v>313</v>
      </c>
    </row>
    <row r="1903" spans="1:1">
      <c r="A1903" t="s">
        <v>313</v>
      </c>
    </row>
    <row r="1904" spans="1:1">
      <c r="A1904" t="s">
        <v>313</v>
      </c>
    </row>
    <row r="1905" spans="1:1">
      <c r="A1905" t="s">
        <v>311</v>
      </c>
    </row>
    <row r="1906" spans="1:1">
      <c r="A1906" t="s">
        <v>312</v>
      </c>
    </row>
    <row r="1907" spans="1:1">
      <c r="A1907" t="s">
        <v>312</v>
      </c>
    </row>
    <row r="1908" spans="1:1">
      <c r="A1908" t="s">
        <v>311</v>
      </c>
    </row>
    <row r="1909" spans="1:1">
      <c r="A1909" t="s">
        <v>311</v>
      </c>
    </row>
    <row r="1910" spans="1:1">
      <c r="A1910" t="s">
        <v>310</v>
      </c>
    </row>
    <row r="1911" spans="1:1">
      <c r="A1911" t="s">
        <v>310</v>
      </c>
    </row>
    <row r="1912" spans="1:1">
      <c r="A1912" t="s">
        <v>312</v>
      </c>
    </row>
    <row r="1913" spans="1:1">
      <c r="A1913" t="s">
        <v>310</v>
      </c>
    </row>
    <row r="1914" spans="1:1">
      <c r="A1914" t="s">
        <v>312</v>
      </c>
    </row>
    <row r="1915" spans="1:1">
      <c r="A1915" t="s">
        <v>314</v>
      </c>
    </row>
    <row r="1916" spans="1:1">
      <c r="A1916" t="s">
        <v>314</v>
      </c>
    </row>
    <row r="1917" spans="1:1">
      <c r="A1917" t="s">
        <v>320</v>
      </c>
    </row>
    <row r="1918" spans="1:1">
      <c r="A1918" t="s">
        <v>320</v>
      </c>
    </row>
    <row r="1919" spans="1:1">
      <c r="A1919" t="s">
        <v>320</v>
      </c>
    </row>
    <row r="1920" spans="1:1">
      <c r="A1920" t="s">
        <v>310</v>
      </c>
    </row>
    <row r="1921" spans="1:1">
      <c r="A1921" t="s">
        <v>310</v>
      </c>
    </row>
    <row r="1922" spans="1:1">
      <c r="A1922" t="s">
        <v>311</v>
      </c>
    </row>
    <row r="1923" spans="1:1">
      <c r="A1923" t="s">
        <v>310</v>
      </c>
    </row>
    <row r="1924" spans="1:1">
      <c r="A1924" t="s">
        <v>311</v>
      </c>
    </row>
    <row r="1925" spans="1:1">
      <c r="A1925" t="s">
        <v>312</v>
      </c>
    </row>
    <row r="1926" spans="1:1">
      <c r="A1926" t="s">
        <v>312</v>
      </c>
    </row>
    <row r="1927" spans="1:1">
      <c r="A1927" t="s">
        <v>313</v>
      </c>
    </row>
    <row r="1928" spans="1:1">
      <c r="A1928" t="s">
        <v>313</v>
      </c>
    </row>
    <row r="1929" spans="1:1">
      <c r="A1929" t="s">
        <v>313</v>
      </c>
    </row>
    <row r="1930" spans="1:1">
      <c r="A1930" t="s">
        <v>314</v>
      </c>
    </row>
    <row r="1931" spans="1:1">
      <c r="A1931" t="s">
        <v>311</v>
      </c>
    </row>
    <row r="1932" spans="1:1">
      <c r="A1932" t="s">
        <v>313</v>
      </c>
    </row>
    <row r="1933" spans="1:1">
      <c r="A1933" t="s">
        <v>313</v>
      </c>
    </row>
    <row r="1934" spans="1:1">
      <c r="A1934" t="s">
        <v>313</v>
      </c>
    </row>
    <row r="1935" spans="1:1">
      <c r="A1935" t="s">
        <v>314</v>
      </c>
    </row>
    <row r="1936" spans="1:1">
      <c r="A1936" t="s">
        <v>314</v>
      </c>
    </row>
    <row r="1937" spans="1:1">
      <c r="A1937" t="s">
        <v>314</v>
      </c>
    </row>
    <row r="1938" spans="1:1">
      <c r="A1938" t="s">
        <v>312</v>
      </c>
    </row>
    <row r="1939" spans="1:1">
      <c r="A1939" t="s">
        <v>310</v>
      </c>
    </row>
    <row r="1940" spans="1:1">
      <c r="A1940" t="s">
        <v>312</v>
      </c>
    </row>
    <row r="1941" spans="1:1">
      <c r="A1941" t="s">
        <v>311</v>
      </c>
    </row>
    <row r="1942" spans="1:1">
      <c r="A1942" t="s">
        <v>311</v>
      </c>
    </row>
    <row r="1943" spans="1:1">
      <c r="A1943" t="s">
        <v>311</v>
      </c>
    </row>
    <row r="1944" spans="1:1">
      <c r="A1944" t="s">
        <v>310</v>
      </c>
    </row>
    <row r="1945" spans="1:1">
      <c r="A1945" t="s">
        <v>310</v>
      </c>
    </row>
    <row r="1946" spans="1:1">
      <c r="A1946" t="s">
        <v>312</v>
      </c>
    </row>
    <row r="1947" spans="1:1">
      <c r="A1947" t="s">
        <v>311</v>
      </c>
    </row>
    <row r="1948" spans="1:1">
      <c r="A1948" t="s">
        <v>310</v>
      </c>
    </row>
    <row r="1949" spans="1:1">
      <c r="A1949" t="s">
        <v>310</v>
      </c>
    </row>
    <row r="1950" spans="1:1">
      <c r="A1950" t="s">
        <v>310</v>
      </c>
    </row>
    <row r="1951" spans="1:1">
      <c r="A1951" t="s">
        <v>311</v>
      </c>
    </row>
    <row r="1952" spans="1:1">
      <c r="A1952" t="s">
        <v>311</v>
      </c>
    </row>
    <row r="1953" spans="1:1">
      <c r="A1953" t="s">
        <v>312</v>
      </c>
    </row>
    <row r="1954" spans="1:1">
      <c r="A1954" t="s">
        <v>312</v>
      </c>
    </row>
    <row r="1955" spans="1:1">
      <c r="A1955" t="s">
        <v>312</v>
      </c>
    </row>
    <row r="1956" spans="1:1">
      <c r="A1956" t="s">
        <v>312</v>
      </c>
    </row>
    <row r="1957" spans="1:1">
      <c r="A1957" t="s">
        <v>314</v>
      </c>
    </row>
    <row r="1958" spans="1:1">
      <c r="A1958" t="s">
        <v>314</v>
      </c>
    </row>
    <row r="1959" spans="1:1">
      <c r="A1959" t="s">
        <v>314</v>
      </c>
    </row>
    <row r="1960" spans="1:1">
      <c r="A1960" t="s">
        <v>314</v>
      </c>
    </row>
    <row r="1961" spans="1:1">
      <c r="A1961" t="s">
        <v>313</v>
      </c>
    </row>
    <row r="1962" spans="1:1">
      <c r="A1962" t="s">
        <v>313</v>
      </c>
    </row>
    <row r="1963" spans="1:1">
      <c r="A1963" t="s">
        <v>314</v>
      </c>
    </row>
    <row r="1964" spans="1:1">
      <c r="A1964" t="s">
        <v>310</v>
      </c>
    </row>
    <row r="1965" spans="1:1">
      <c r="A1965" t="s">
        <v>310</v>
      </c>
    </row>
    <row r="1966" spans="1:1">
      <c r="A1966" t="s">
        <v>311</v>
      </c>
    </row>
    <row r="1967" spans="1:1">
      <c r="A1967" t="s">
        <v>311</v>
      </c>
    </row>
    <row r="1968" spans="1:1">
      <c r="A1968" t="s">
        <v>311</v>
      </c>
    </row>
    <row r="1969" spans="1:1">
      <c r="A1969" t="s">
        <v>312</v>
      </c>
    </row>
    <row r="1970" spans="1:1">
      <c r="A1970" t="s">
        <v>312</v>
      </c>
    </row>
    <row r="1971" spans="1:1">
      <c r="A1971" t="s">
        <v>310</v>
      </c>
    </row>
    <row r="1972" spans="1:1">
      <c r="A1972" t="s">
        <v>312</v>
      </c>
    </row>
    <row r="1973" spans="1:1">
      <c r="A1973" t="s">
        <v>314</v>
      </c>
    </row>
    <row r="1974" spans="1:1">
      <c r="A1974" t="s">
        <v>313</v>
      </c>
    </row>
    <row r="1975" spans="1:1">
      <c r="A1975" t="s">
        <v>313</v>
      </c>
    </row>
    <row r="1976" spans="1:1">
      <c r="A1976" t="s">
        <v>313</v>
      </c>
    </row>
    <row r="1977" spans="1:1">
      <c r="A1977" t="s">
        <v>314</v>
      </c>
    </row>
    <row r="1978" spans="1:1">
      <c r="A1978" t="s">
        <v>314</v>
      </c>
    </row>
    <row r="1979" spans="1:1">
      <c r="A1979" t="s">
        <v>314</v>
      </c>
    </row>
    <row r="1980" spans="1:1">
      <c r="A1980" t="s">
        <v>310</v>
      </c>
    </row>
    <row r="1981" spans="1:1">
      <c r="A1981" t="s">
        <v>313</v>
      </c>
    </row>
    <row r="1982" spans="1:1">
      <c r="A1982" t="s">
        <v>310</v>
      </c>
    </row>
    <row r="1983" spans="1:1">
      <c r="A1983" t="s">
        <v>311</v>
      </c>
    </row>
    <row r="1984" spans="1:1">
      <c r="A1984" t="s">
        <v>311</v>
      </c>
    </row>
    <row r="1985" spans="1:1">
      <c r="A1985" t="s">
        <v>311</v>
      </c>
    </row>
    <row r="1986" spans="1:1">
      <c r="A1986" t="s">
        <v>312</v>
      </c>
    </row>
    <row r="1987" spans="1:1">
      <c r="A1987" t="s">
        <v>312</v>
      </c>
    </row>
    <row r="1988" spans="1:1">
      <c r="A1988" t="s">
        <v>313</v>
      </c>
    </row>
    <row r="1989" spans="1:1">
      <c r="A1989" t="s">
        <v>310</v>
      </c>
    </row>
    <row r="1990" spans="1:1">
      <c r="A1990" t="s">
        <v>313</v>
      </c>
    </row>
    <row r="1991" spans="1:1">
      <c r="A1991" t="s">
        <v>313</v>
      </c>
    </row>
    <row r="1992" spans="1:1">
      <c r="A1992" t="s">
        <v>310</v>
      </c>
    </row>
    <row r="1993" spans="1:1">
      <c r="A1993" t="s">
        <v>310</v>
      </c>
    </row>
    <row r="1994" spans="1:1">
      <c r="A1994" t="s">
        <v>310</v>
      </c>
    </row>
    <row r="1995" spans="1:1">
      <c r="A1995" t="s">
        <v>314</v>
      </c>
    </row>
    <row r="1996" spans="1:1">
      <c r="A1996" t="s">
        <v>314</v>
      </c>
    </row>
    <row r="1997" spans="1:1">
      <c r="A1997" t="s">
        <v>314</v>
      </c>
    </row>
    <row r="1998" spans="1:1">
      <c r="A1998" t="s">
        <v>313</v>
      </c>
    </row>
    <row r="1999" spans="1:1">
      <c r="A1999" t="s">
        <v>313</v>
      </c>
    </row>
    <row r="2000" spans="1:1">
      <c r="A2000" t="s">
        <v>312</v>
      </c>
    </row>
    <row r="2001" spans="1:1">
      <c r="A2001" t="s">
        <v>312</v>
      </c>
    </row>
    <row r="2002" spans="1:1">
      <c r="A2002" t="s">
        <v>312</v>
      </c>
    </row>
    <row r="2003" spans="1:1">
      <c r="A2003" t="s">
        <v>311</v>
      </c>
    </row>
    <row r="2004" spans="1:1">
      <c r="A2004" t="s">
        <v>311</v>
      </c>
    </row>
    <row r="2005" spans="1:1">
      <c r="A2005" t="s">
        <v>311</v>
      </c>
    </row>
    <row r="2006" spans="1:1">
      <c r="A2006" t="s">
        <v>313</v>
      </c>
    </row>
    <row r="2007" spans="1:1">
      <c r="A2007" t="s">
        <v>311</v>
      </c>
    </row>
    <row r="2008" spans="1:1">
      <c r="A2008" t="s">
        <v>310</v>
      </c>
    </row>
    <row r="2009" spans="1:1">
      <c r="A2009" t="s">
        <v>314</v>
      </c>
    </row>
    <row r="2010" spans="1:1">
      <c r="A2010" t="s">
        <v>311</v>
      </c>
    </row>
    <row r="2011" spans="1:1">
      <c r="A2011" t="s">
        <v>312</v>
      </c>
    </row>
    <row r="2012" spans="1:1">
      <c r="A2012" t="s">
        <v>314</v>
      </c>
    </row>
    <row r="2013" spans="1:1">
      <c r="A2013" t="s">
        <v>312</v>
      </c>
    </row>
    <row r="2014" spans="1:1">
      <c r="A2014" t="s">
        <v>313</v>
      </c>
    </row>
    <row r="2015" spans="1:1">
      <c r="A2015" t="s">
        <v>313</v>
      </c>
    </row>
    <row r="2016" spans="1:1">
      <c r="A2016" t="s">
        <v>313</v>
      </c>
    </row>
    <row r="2017" spans="1:1">
      <c r="A2017" t="s">
        <v>310</v>
      </c>
    </row>
    <row r="2018" spans="1:1">
      <c r="A2018" t="s">
        <v>312</v>
      </c>
    </row>
    <row r="2019" spans="1:1">
      <c r="A2019" t="s">
        <v>310</v>
      </c>
    </row>
    <row r="2020" spans="1:1">
      <c r="A2020" t="s">
        <v>311</v>
      </c>
    </row>
    <row r="2021" spans="1:1">
      <c r="A2021" t="s">
        <v>314</v>
      </c>
    </row>
    <row r="2022" spans="1:1">
      <c r="A2022" t="s">
        <v>310</v>
      </c>
    </row>
    <row r="2023" spans="1:1">
      <c r="A2023" t="s">
        <v>310</v>
      </c>
    </row>
    <row r="2024" spans="1:1">
      <c r="A2024" t="s">
        <v>310</v>
      </c>
    </row>
    <row r="2025" spans="1:1">
      <c r="A2025" t="s">
        <v>311</v>
      </c>
    </row>
    <row r="2026" spans="1:1">
      <c r="A2026" t="s">
        <v>311</v>
      </c>
    </row>
    <row r="2027" spans="1:1">
      <c r="A2027" t="s">
        <v>311</v>
      </c>
    </row>
    <row r="2028" spans="1:1">
      <c r="A2028" t="s">
        <v>312</v>
      </c>
    </row>
    <row r="2029" spans="1:1">
      <c r="A2029" t="s">
        <v>312</v>
      </c>
    </row>
    <row r="2030" spans="1:1">
      <c r="A2030" t="s">
        <v>312</v>
      </c>
    </row>
    <row r="2031" spans="1:1">
      <c r="A2031" t="s">
        <v>313</v>
      </c>
    </row>
    <row r="2032" spans="1:1">
      <c r="A2032" t="s">
        <v>310</v>
      </c>
    </row>
    <row r="2033" spans="1:1">
      <c r="A2033" t="s">
        <v>313</v>
      </c>
    </row>
    <row r="2034" spans="1:1">
      <c r="A2034" t="s">
        <v>314</v>
      </c>
    </row>
    <row r="2035" spans="1:1">
      <c r="A2035" t="s">
        <v>314</v>
      </c>
    </row>
    <row r="2036" spans="1:1">
      <c r="A2036" t="s">
        <v>314</v>
      </c>
    </row>
    <row r="2037" spans="1:1">
      <c r="A2037" t="s">
        <v>310</v>
      </c>
    </row>
    <row r="2038" spans="1:1">
      <c r="A2038" t="s">
        <v>314</v>
      </c>
    </row>
    <row r="2039" spans="1:1">
      <c r="A2039" t="s">
        <v>311</v>
      </c>
    </row>
    <row r="2040" spans="1:1">
      <c r="A2040" t="s">
        <v>311</v>
      </c>
    </row>
    <row r="2041" spans="1:1">
      <c r="A2041" t="s">
        <v>314</v>
      </c>
    </row>
    <row r="2042" spans="1:1">
      <c r="A2042" t="s">
        <v>312</v>
      </c>
    </row>
    <row r="2043" spans="1:1">
      <c r="A2043" t="s">
        <v>312</v>
      </c>
    </row>
    <row r="2044" spans="1:1">
      <c r="A2044" t="s">
        <v>312</v>
      </c>
    </row>
    <row r="2045" spans="1:1">
      <c r="A2045" t="s">
        <v>313</v>
      </c>
    </row>
    <row r="2046" spans="1:1">
      <c r="A2046" t="s">
        <v>313</v>
      </c>
    </row>
    <row r="2047" spans="1:1">
      <c r="A2047" t="s">
        <v>313</v>
      </c>
    </row>
    <row r="2048" spans="1:1">
      <c r="A2048" t="s">
        <v>314</v>
      </c>
    </row>
    <row r="2049" spans="1:1">
      <c r="A2049" t="s">
        <v>310</v>
      </c>
    </row>
    <row r="2050" spans="1:1">
      <c r="A2050" t="s">
        <v>311</v>
      </c>
    </row>
    <row r="2051" spans="1:1">
      <c r="A2051" t="s">
        <v>313</v>
      </c>
    </row>
    <row r="2052" spans="1:1">
      <c r="A2052" t="s">
        <v>314</v>
      </c>
    </row>
    <row r="2053" spans="1:1">
      <c r="A2053" t="s">
        <v>314</v>
      </c>
    </row>
    <row r="2054" spans="1:1">
      <c r="A2054" t="s">
        <v>314</v>
      </c>
    </row>
    <row r="2055" spans="1:1">
      <c r="A2055" t="s">
        <v>313</v>
      </c>
    </row>
    <row r="2056" spans="1:1">
      <c r="A2056" t="s">
        <v>313</v>
      </c>
    </row>
    <row r="2057" spans="1:1">
      <c r="A2057" t="s">
        <v>313</v>
      </c>
    </row>
    <row r="2058" spans="1:1">
      <c r="A2058" t="s">
        <v>312</v>
      </c>
    </row>
    <row r="2059" spans="1:1">
      <c r="A2059" t="s">
        <v>312</v>
      </c>
    </row>
    <row r="2060" spans="1:1">
      <c r="A2060" t="s">
        <v>312</v>
      </c>
    </row>
    <row r="2061" spans="1:1">
      <c r="A2061" t="s">
        <v>311</v>
      </c>
    </row>
    <row r="2062" spans="1:1">
      <c r="A2062" t="s">
        <v>311</v>
      </c>
    </row>
    <row r="2063" spans="1:1">
      <c r="A2063" t="s">
        <v>310</v>
      </c>
    </row>
    <row r="2064" spans="1:1">
      <c r="A2064" t="s">
        <v>311</v>
      </c>
    </row>
    <row r="2065" spans="1:1">
      <c r="A2065" t="s">
        <v>310</v>
      </c>
    </row>
    <row r="2066" spans="1:1">
      <c r="A2066" t="s">
        <v>310</v>
      </c>
    </row>
    <row r="2067" spans="1:1">
      <c r="A2067" t="s">
        <v>314</v>
      </c>
    </row>
    <row r="2068" spans="1:1">
      <c r="A2068" t="s">
        <v>313</v>
      </c>
    </row>
    <row r="2069" spans="1:1">
      <c r="A2069" t="s">
        <v>310</v>
      </c>
    </row>
    <row r="2070" spans="1:1">
      <c r="A2070" t="s">
        <v>310</v>
      </c>
    </row>
    <row r="2071" spans="1:1">
      <c r="A2071" t="s">
        <v>310</v>
      </c>
    </row>
    <row r="2072" spans="1:1">
      <c r="A2072" t="s">
        <v>311</v>
      </c>
    </row>
    <row r="2073" spans="1:1">
      <c r="A2073" t="s">
        <v>311</v>
      </c>
    </row>
    <row r="2074" spans="1:1">
      <c r="A2074" t="s">
        <v>311</v>
      </c>
    </row>
    <row r="2075" spans="1:1">
      <c r="A2075" t="s">
        <v>312</v>
      </c>
    </row>
    <row r="2076" spans="1:1">
      <c r="A2076" t="s">
        <v>312</v>
      </c>
    </row>
    <row r="2077" spans="1:1">
      <c r="A2077" t="s">
        <v>312</v>
      </c>
    </row>
    <row r="2078" spans="1:1">
      <c r="A2078" t="s">
        <v>313</v>
      </c>
    </row>
    <row r="2079" spans="1:1">
      <c r="A2079" t="s">
        <v>314</v>
      </c>
    </row>
    <row r="2080" spans="1:1">
      <c r="A2080" t="s">
        <v>313</v>
      </c>
    </row>
    <row r="2081" spans="1:1">
      <c r="A2081" t="s">
        <v>310</v>
      </c>
    </row>
    <row r="2082" spans="1:1">
      <c r="A2082" t="s">
        <v>314</v>
      </c>
    </row>
    <row r="2083" spans="1:1">
      <c r="A2083" t="s">
        <v>314</v>
      </c>
    </row>
    <row r="2084" spans="1:1">
      <c r="A2084" t="s">
        <v>314</v>
      </c>
    </row>
    <row r="2085" spans="1:1">
      <c r="A2085" t="s">
        <v>311</v>
      </c>
    </row>
    <row r="2086" spans="1:1">
      <c r="A2086" t="s">
        <v>313</v>
      </c>
    </row>
    <row r="2087" spans="1:1">
      <c r="A2087" t="s">
        <v>313</v>
      </c>
    </row>
    <row r="2088" spans="1:1">
      <c r="A2088" t="s">
        <v>313</v>
      </c>
    </row>
    <row r="2089" spans="1:1">
      <c r="A2089" t="s">
        <v>312</v>
      </c>
    </row>
    <row r="2090" spans="1:1">
      <c r="A2090" t="s">
        <v>311</v>
      </c>
    </row>
    <row r="2091" spans="1:1">
      <c r="A2091" t="s">
        <v>312</v>
      </c>
    </row>
    <row r="2092" spans="1:1">
      <c r="A2092" t="s">
        <v>310</v>
      </c>
    </row>
    <row r="2093" spans="1:1">
      <c r="A2093" t="s">
        <v>311</v>
      </c>
    </row>
    <row r="2094" spans="1:1">
      <c r="A2094" t="s">
        <v>312</v>
      </c>
    </row>
    <row r="2095" spans="1:1">
      <c r="A2095" t="s">
        <v>310</v>
      </c>
    </row>
    <row r="2096" spans="1:1">
      <c r="A2096" t="s">
        <v>312</v>
      </c>
    </row>
    <row r="2097" spans="1:1">
      <c r="A2097" t="s">
        <v>310</v>
      </c>
    </row>
    <row r="2098" spans="1:1">
      <c r="A2098" t="s">
        <v>311</v>
      </c>
    </row>
    <row r="2099" spans="1:1">
      <c r="A2099" t="s">
        <v>311</v>
      </c>
    </row>
    <row r="2100" spans="1:1">
      <c r="A2100" t="s">
        <v>311</v>
      </c>
    </row>
    <row r="2101" spans="1:1">
      <c r="A2101" t="s">
        <v>310</v>
      </c>
    </row>
    <row r="2102" spans="1:1">
      <c r="A2102" t="s">
        <v>312</v>
      </c>
    </row>
    <row r="2103" spans="1:1">
      <c r="A2103" t="s">
        <v>312</v>
      </c>
    </row>
    <row r="2104" spans="1:1">
      <c r="A2104" t="s">
        <v>310</v>
      </c>
    </row>
    <row r="2105" spans="1:1">
      <c r="A2105" t="s">
        <v>313</v>
      </c>
    </row>
    <row r="2106" spans="1:1">
      <c r="A2106" t="s">
        <v>313</v>
      </c>
    </row>
    <row r="2107" spans="1:1">
      <c r="A2107" t="s">
        <v>314</v>
      </c>
    </row>
    <row r="2108" spans="1:1">
      <c r="A2108" t="s">
        <v>314</v>
      </c>
    </row>
    <row r="2109" spans="1:1">
      <c r="A2109" t="s">
        <v>314</v>
      </c>
    </row>
    <row r="2110" spans="1:1">
      <c r="A2110" t="s">
        <v>313</v>
      </c>
    </row>
    <row r="2111" spans="1:1">
      <c r="A2111" t="s">
        <v>310</v>
      </c>
    </row>
    <row r="2112" spans="1:1">
      <c r="A2112" t="s">
        <v>314</v>
      </c>
    </row>
    <row r="2113" spans="1:1">
      <c r="A2113" t="s">
        <v>314</v>
      </c>
    </row>
    <row r="2114" spans="1:1">
      <c r="A2114" t="s">
        <v>313</v>
      </c>
    </row>
    <row r="2115" spans="1:1">
      <c r="A2115" t="s">
        <v>313</v>
      </c>
    </row>
    <row r="2116" spans="1:1">
      <c r="A2116" t="s">
        <v>313</v>
      </c>
    </row>
    <row r="2117" spans="1:1">
      <c r="A2117" t="s">
        <v>312</v>
      </c>
    </row>
    <row r="2118" spans="1:1">
      <c r="A2118" t="s">
        <v>311</v>
      </c>
    </row>
    <row r="2119" spans="1:1">
      <c r="A2119" t="s">
        <v>310</v>
      </c>
    </row>
    <row r="2120" spans="1:1">
      <c r="A2120" t="s">
        <v>314</v>
      </c>
    </row>
    <row r="2121" spans="1:1">
      <c r="A2121" t="s">
        <v>312</v>
      </c>
    </row>
    <row r="2122" spans="1:1">
      <c r="A2122" t="s">
        <v>312</v>
      </c>
    </row>
    <row r="2123" spans="1:1">
      <c r="A2123" t="s">
        <v>311</v>
      </c>
    </row>
    <row r="2124" spans="1:1">
      <c r="A2124" t="s">
        <v>311</v>
      </c>
    </row>
    <row r="2125" spans="1:1">
      <c r="A2125" t="s">
        <v>310</v>
      </c>
    </row>
    <row r="2126" spans="1:1">
      <c r="A2126" t="s">
        <v>310</v>
      </c>
    </row>
    <row r="2127" spans="1:1">
      <c r="A2127" t="s">
        <v>311</v>
      </c>
    </row>
    <row r="2128" spans="1:1">
      <c r="A2128" t="s">
        <v>310</v>
      </c>
    </row>
    <row r="2129" spans="1:1">
      <c r="A2129" t="s">
        <v>311</v>
      </c>
    </row>
    <row r="2130" spans="1:1">
      <c r="A2130" t="s">
        <v>310</v>
      </c>
    </row>
    <row r="2131" spans="1:1">
      <c r="A2131" t="s">
        <v>312</v>
      </c>
    </row>
    <row r="2132" spans="1:1">
      <c r="A2132" t="s">
        <v>312</v>
      </c>
    </row>
    <row r="2133" spans="1:1">
      <c r="A2133" t="s">
        <v>312</v>
      </c>
    </row>
    <row r="2134" spans="1:1">
      <c r="A2134" t="s">
        <v>313</v>
      </c>
    </row>
    <row r="2135" spans="1:1">
      <c r="A2135" t="s">
        <v>313</v>
      </c>
    </row>
    <row r="2136" spans="1:1">
      <c r="A2136" t="s">
        <v>313</v>
      </c>
    </row>
    <row r="2137" spans="1:1">
      <c r="A2137" t="s">
        <v>311</v>
      </c>
    </row>
    <row r="2138" spans="1:1">
      <c r="A2138" t="s">
        <v>314</v>
      </c>
    </row>
    <row r="2139" spans="1:1">
      <c r="A2139" t="s">
        <v>314</v>
      </c>
    </row>
    <row r="2140" spans="1:1">
      <c r="A2140" t="s">
        <v>314</v>
      </c>
    </row>
    <row r="2141" spans="1:1">
      <c r="A2141" t="s">
        <v>314</v>
      </c>
    </row>
    <row r="2142" spans="1:1">
      <c r="A2142" t="s">
        <v>314</v>
      </c>
    </row>
    <row r="2143" spans="1:1">
      <c r="A2143" t="s">
        <v>311</v>
      </c>
    </row>
    <row r="2144" spans="1:1">
      <c r="A2144" t="s">
        <v>314</v>
      </c>
    </row>
    <row r="2145" spans="1:1">
      <c r="A2145" t="s">
        <v>312</v>
      </c>
    </row>
    <row r="2146" spans="1:1">
      <c r="A2146" t="s">
        <v>312</v>
      </c>
    </row>
    <row r="2147" spans="1:1">
      <c r="A2147" t="s">
        <v>312</v>
      </c>
    </row>
    <row r="2148" spans="1:1">
      <c r="A2148" t="s">
        <v>313</v>
      </c>
    </row>
    <row r="2149" spans="1:1">
      <c r="A2149" t="s">
        <v>313</v>
      </c>
    </row>
    <row r="2150" spans="1:1">
      <c r="A2150" t="s">
        <v>313</v>
      </c>
    </row>
    <row r="2151" spans="1:1">
      <c r="A2151" t="s">
        <v>311</v>
      </c>
    </row>
    <row r="2152" spans="1:1">
      <c r="A2152" t="s">
        <v>311</v>
      </c>
    </row>
    <row r="2153" spans="1:1">
      <c r="A2153" t="s">
        <v>310</v>
      </c>
    </row>
    <row r="2154" spans="1:1">
      <c r="A2154" t="s">
        <v>310</v>
      </c>
    </row>
    <row r="2155" spans="1:1">
      <c r="A2155" t="s">
        <v>310</v>
      </c>
    </row>
    <row r="2156" spans="1:1">
      <c r="A2156" t="s">
        <v>319</v>
      </c>
    </row>
    <row r="2157" spans="1:1">
      <c r="A2157" t="s">
        <v>319</v>
      </c>
    </row>
    <row r="2158" spans="1:1">
      <c r="A2158" t="s">
        <v>319</v>
      </c>
    </row>
    <row r="2159" spans="1:1">
      <c r="A2159" t="s">
        <v>310</v>
      </c>
    </row>
    <row r="2160" spans="1:1">
      <c r="A2160" t="s">
        <v>310</v>
      </c>
    </row>
    <row r="2161" spans="1:1">
      <c r="A2161" t="s">
        <v>310</v>
      </c>
    </row>
    <row r="2162" spans="1:1">
      <c r="A2162" t="s">
        <v>311</v>
      </c>
    </row>
    <row r="2163" spans="1:1">
      <c r="A2163" t="s">
        <v>311</v>
      </c>
    </row>
    <row r="2164" spans="1:1">
      <c r="A2164" t="s">
        <v>311</v>
      </c>
    </row>
    <row r="2165" spans="1:1">
      <c r="A2165" t="s">
        <v>312</v>
      </c>
    </row>
    <row r="2166" spans="1:1">
      <c r="A2166" t="s">
        <v>312</v>
      </c>
    </row>
    <row r="2167" spans="1:1">
      <c r="A2167" t="s">
        <v>312</v>
      </c>
    </row>
    <row r="2168" spans="1:1">
      <c r="A2168" t="s">
        <v>313</v>
      </c>
    </row>
    <row r="2169" spans="1:1">
      <c r="A2169" t="s">
        <v>313</v>
      </c>
    </row>
    <row r="2170" spans="1:1">
      <c r="A2170" t="s">
        <v>314</v>
      </c>
    </row>
    <row r="2171" spans="1:1">
      <c r="A2171" t="s">
        <v>314</v>
      </c>
    </row>
    <row r="2172" spans="1:1">
      <c r="A2172" t="s">
        <v>314</v>
      </c>
    </row>
    <row r="2173" spans="1:1">
      <c r="A2173" t="s">
        <v>313</v>
      </c>
    </row>
    <row r="2174" spans="1:1">
      <c r="A2174" t="s">
        <v>314</v>
      </c>
    </row>
    <row r="2175" spans="1:1">
      <c r="A2175" t="s">
        <v>314</v>
      </c>
    </row>
    <row r="2176" spans="1:1">
      <c r="A2176" t="s">
        <v>314</v>
      </c>
    </row>
    <row r="2177" spans="1:1">
      <c r="A2177" t="s">
        <v>313</v>
      </c>
    </row>
    <row r="2178" spans="1:1">
      <c r="A2178" t="s">
        <v>318</v>
      </c>
    </row>
    <row r="2179" spans="1:1">
      <c r="A2179" t="s">
        <v>311</v>
      </c>
    </row>
    <row r="2180" spans="1:1">
      <c r="A2180" t="s">
        <v>311</v>
      </c>
    </row>
    <row r="2181" spans="1:1">
      <c r="A2181" t="s">
        <v>312</v>
      </c>
    </row>
    <row r="2182" spans="1:1">
      <c r="A2182" t="s">
        <v>318</v>
      </c>
    </row>
    <row r="2183" spans="1:1">
      <c r="A2183" t="s">
        <v>312</v>
      </c>
    </row>
    <row r="2184" spans="1:1">
      <c r="A2184" t="s">
        <v>312</v>
      </c>
    </row>
    <row r="2185" spans="1:1">
      <c r="A2185" t="s">
        <v>313</v>
      </c>
    </row>
    <row r="2186" spans="1:1">
      <c r="A2186" t="s">
        <v>313</v>
      </c>
    </row>
    <row r="2187" spans="1:1">
      <c r="A2187" t="s">
        <v>311</v>
      </c>
    </row>
    <row r="2188" spans="1:1">
      <c r="A2188" t="s">
        <v>318</v>
      </c>
    </row>
    <row r="2189" spans="1:1">
      <c r="A2189" t="s">
        <v>310</v>
      </c>
    </row>
    <row r="2190" spans="1:1">
      <c r="A2190" t="s">
        <v>316</v>
      </c>
    </row>
    <row r="2191" spans="1:1">
      <c r="A2191" t="s">
        <v>311</v>
      </c>
    </row>
    <row r="2192" spans="1:1">
      <c r="A2192" t="s">
        <v>311</v>
      </c>
    </row>
    <row r="2193" spans="1:1">
      <c r="A2193" t="s">
        <v>311</v>
      </c>
    </row>
    <row r="2194" spans="1:1">
      <c r="A2194" t="s">
        <v>312</v>
      </c>
    </row>
    <row r="2195" spans="1:1">
      <c r="A2195" t="s">
        <v>312</v>
      </c>
    </row>
    <row r="2196" spans="1:1">
      <c r="A2196" t="s">
        <v>312</v>
      </c>
    </row>
    <row r="2197" spans="1:1">
      <c r="A2197" t="s">
        <v>310</v>
      </c>
    </row>
    <row r="2198" spans="1:1">
      <c r="A2198" t="s">
        <v>310</v>
      </c>
    </row>
    <row r="2199" spans="1:1">
      <c r="A2199" t="s">
        <v>313</v>
      </c>
    </row>
    <row r="2200" spans="1:1">
      <c r="A2200" t="s">
        <v>313</v>
      </c>
    </row>
    <row r="2201" spans="1:1">
      <c r="A2201" t="s">
        <v>313</v>
      </c>
    </row>
    <row r="2202" spans="1:1">
      <c r="A2202" t="s">
        <v>314</v>
      </c>
    </row>
    <row r="2203" spans="1:1">
      <c r="A2203" t="s">
        <v>316</v>
      </c>
    </row>
    <row r="2204" spans="1:1">
      <c r="A2204" t="s">
        <v>315</v>
      </c>
    </row>
    <row r="2205" spans="1:1">
      <c r="A2205" t="s">
        <v>314</v>
      </c>
    </row>
    <row r="2206" spans="1:1">
      <c r="A2206" t="s">
        <v>315</v>
      </c>
    </row>
    <row r="2207" spans="1:1">
      <c r="A2207" t="s">
        <v>314</v>
      </c>
    </row>
    <row r="2208" spans="1:1">
      <c r="A2208" t="s">
        <v>316</v>
      </c>
    </row>
    <row r="2209" spans="1:1">
      <c r="A2209" t="s">
        <v>310</v>
      </c>
    </row>
    <row r="2210" spans="1:1">
      <c r="A2210" t="s">
        <v>310</v>
      </c>
    </row>
    <row r="2211" spans="1:1">
      <c r="A2211" t="s">
        <v>310</v>
      </c>
    </row>
    <row r="2212" spans="1:1">
      <c r="A2212" t="s">
        <v>317</v>
      </c>
    </row>
    <row r="2213" spans="1:1">
      <c r="A2213" t="s">
        <v>317</v>
      </c>
    </row>
    <row r="2214" spans="1:1">
      <c r="A2214" t="s">
        <v>315</v>
      </c>
    </row>
    <row r="2215" spans="1:1">
      <c r="A2215" t="s">
        <v>317</v>
      </c>
    </row>
    <row r="2216" spans="1:1">
      <c r="A2216" t="s">
        <v>310</v>
      </c>
    </row>
    <row r="2217" spans="1:1">
      <c r="A2217" t="s">
        <v>310</v>
      </c>
    </row>
    <row r="2218" spans="1:1">
      <c r="A2218" t="s">
        <v>310</v>
      </c>
    </row>
    <row r="2219" spans="1:1">
      <c r="A2219" t="s">
        <v>311</v>
      </c>
    </row>
    <row r="2220" spans="1:1">
      <c r="A2220" t="s">
        <v>314</v>
      </c>
    </row>
    <row r="2221" spans="1:1">
      <c r="A2221" t="s">
        <v>314</v>
      </c>
    </row>
    <row r="2222" spans="1:1">
      <c r="A2222" t="s">
        <v>314</v>
      </c>
    </row>
    <row r="2223" spans="1:1">
      <c r="A2223" t="s">
        <v>313</v>
      </c>
    </row>
    <row r="2224" spans="1:1">
      <c r="A2224" t="s">
        <v>313</v>
      </c>
    </row>
    <row r="2225" spans="1:1">
      <c r="A2225" t="s">
        <v>313</v>
      </c>
    </row>
    <row r="2226" spans="1:1">
      <c r="A2226" t="s">
        <v>312</v>
      </c>
    </row>
    <row r="2227" spans="1:1">
      <c r="A2227" t="s">
        <v>312</v>
      </c>
    </row>
    <row r="2228" spans="1:1">
      <c r="A2228" t="s">
        <v>312</v>
      </c>
    </row>
    <row r="2229" spans="1:1">
      <c r="A2229" t="s">
        <v>311</v>
      </c>
    </row>
    <row r="2230" spans="1:1">
      <c r="A2230" t="s">
        <v>311</v>
      </c>
    </row>
    <row r="2231" spans="1:1">
      <c r="A2231" t="s">
        <v>314</v>
      </c>
    </row>
    <row r="2232" spans="1:1">
      <c r="A2232" t="s">
        <v>312</v>
      </c>
    </row>
    <row r="2233" spans="1:1">
      <c r="A2233" t="s">
        <v>311</v>
      </c>
    </row>
    <row r="2234" spans="1:1">
      <c r="A2234" t="s">
        <v>311</v>
      </c>
    </row>
    <row r="2235" spans="1:1">
      <c r="A2235" t="s">
        <v>312</v>
      </c>
    </row>
    <row r="2236" spans="1:1">
      <c r="A2236" t="s">
        <v>310</v>
      </c>
    </row>
    <row r="2237" spans="1:1">
      <c r="A2237" t="s">
        <v>312</v>
      </c>
    </row>
    <row r="2238" spans="1:1">
      <c r="A2238" t="s">
        <v>313</v>
      </c>
    </row>
    <row r="2239" spans="1:1">
      <c r="A2239" t="s">
        <v>313</v>
      </c>
    </row>
    <row r="2240" spans="1:1">
      <c r="A2240" t="s">
        <v>313</v>
      </c>
    </row>
    <row r="2241" spans="1:1">
      <c r="A2241" t="s">
        <v>314</v>
      </c>
    </row>
    <row r="2242" spans="1:1">
      <c r="A2242" t="s">
        <v>314</v>
      </c>
    </row>
    <row r="2243" spans="1:1">
      <c r="A2243" t="s">
        <v>311</v>
      </c>
    </row>
    <row r="2244" spans="1:1">
      <c r="A2244" t="s">
        <v>310</v>
      </c>
    </row>
    <row r="2245" spans="1:1">
      <c r="A2245" t="s">
        <v>310</v>
      </c>
    </row>
    <row r="2246" spans="1:1">
      <c r="A2246" t="s">
        <v>314</v>
      </c>
    </row>
    <row r="2247" spans="1:1">
      <c r="A2247" t="s">
        <v>314</v>
      </c>
    </row>
    <row r="2248" spans="1:1">
      <c r="A2248" t="s">
        <v>313</v>
      </c>
    </row>
    <row r="2249" spans="1:1">
      <c r="A2249" t="s">
        <v>310</v>
      </c>
    </row>
    <row r="2250" spans="1:1">
      <c r="A2250" t="s">
        <v>310</v>
      </c>
    </row>
    <row r="2251" spans="1:1">
      <c r="A2251" t="s">
        <v>310</v>
      </c>
    </row>
    <row r="2252" spans="1:1">
      <c r="A2252" t="s">
        <v>313</v>
      </c>
    </row>
    <row r="2253" spans="1:1">
      <c r="A2253" t="s">
        <v>311</v>
      </c>
    </row>
    <row r="2254" spans="1:1">
      <c r="A2254" t="s">
        <v>311</v>
      </c>
    </row>
    <row r="2255" spans="1:1">
      <c r="A2255" t="s">
        <v>311</v>
      </c>
    </row>
    <row r="2256" spans="1:1">
      <c r="A2256" t="s">
        <v>312</v>
      </c>
    </row>
    <row r="2257" spans="1:1">
      <c r="A2257" t="s">
        <v>312</v>
      </c>
    </row>
    <row r="2258" spans="1:1">
      <c r="A2258" t="s">
        <v>312</v>
      </c>
    </row>
    <row r="2259" spans="1:1">
      <c r="A2259" t="s">
        <v>314</v>
      </c>
    </row>
    <row r="2260" spans="1:1">
      <c r="A2260" t="s">
        <v>313</v>
      </c>
    </row>
    <row r="2261" spans="1:1">
      <c r="A2261" t="s">
        <v>311</v>
      </c>
    </row>
    <row r="2262" spans="1:1">
      <c r="A2262" t="s">
        <v>311</v>
      </c>
    </row>
    <row r="2263" spans="1:1">
      <c r="A2263" t="s">
        <v>311</v>
      </c>
    </row>
    <row r="2264" spans="1:1">
      <c r="A2264" t="s">
        <v>312</v>
      </c>
    </row>
    <row r="2265" spans="1:1">
      <c r="A2265" t="s">
        <v>312</v>
      </c>
    </row>
    <row r="2266" spans="1:1">
      <c r="A2266" t="s">
        <v>312</v>
      </c>
    </row>
    <row r="2267" spans="1:1">
      <c r="A2267" t="s">
        <v>313</v>
      </c>
    </row>
    <row r="2268" spans="1:1">
      <c r="A2268" t="s">
        <v>313</v>
      </c>
    </row>
    <row r="2269" spans="1:1">
      <c r="A2269" t="s">
        <v>314</v>
      </c>
    </row>
    <row r="2270" spans="1:1">
      <c r="A2270" t="s">
        <v>314</v>
      </c>
    </row>
    <row r="2271" spans="1:1">
      <c r="A2271" t="s">
        <v>314</v>
      </c>
    </row>
    <row r="2272" spans="1:1">
      <c r="A2272" t="s">
        <v>310</v>
      </c>
    </row>
    <row r="2273" spans="1:1">
      <c r="A2273" t="s">
        <v>313</v>
      </c>
    </row>
    <row r="2274" spans="1:1">
      <c r="A2274" t="s">
        <v>310</v>
      </c>
    </row>
    <row r="2275" spans="1:1">
      <c r="A2275" t="s">
        <v>310</v>
      </c>
    </row>
    <row r="2276" spans="1:1">
      <c r="A2276" t="s">
        <v>314</v>
      </c>
    </row>
    <row r="2277" spans="1:1">
      <c r="A2277" t="s">
        <v>310</v>
      </c>
    </row>
    <row r="2278" spans="1:1">
      <c r="A2278" t="s">
        <v>310</v>
      </c>
    </row>
    <row r="2279" spans="1:1">
      <c r="A2279" t="s">
        <v>311</v>
      </c>
    </row>
    <row r="2280" spans="1:1">
      <c r="A2280" t="s">
        <v>311</v>
      </c>
    </row>
    <row r="2281" spans="1:1">
      <c r="A2281" t="s">
        <v>311</v>
      </c>
    </row>
    <row r="2282" spans="1:1">
      <c r="A2282" t="s">
        <v>312</v>
      </c>
    </row>
    <row r="2283" spans="1:1">
      <c r="A2283" t="s">
        <v>310</v>
      </c>
    </row>
    <row r="2284" spans="1:1">
      <c r="A2284" t="s">
        <v>312</v>
      </c>
    </row>
    <row r="2285" spans="1:1">
      <c r="A2285" t="s">
        <v>313</v>
      </c>
    </row>
    <row r="2286" spans="1:1">
      <c r="A2286" t="s">
        <v>313</v>
      </c>
    </row>
    <row r="2287" spans="1:1">
      <c r="A2287" t="s">
        <v>313</v>
      </c>
    </row>
    <row r="2288" spans="1:1">
      <c r="A2288" t="s">
        <v>314</v>
      </c>
    </row>
    <row r="2289" spans="1:1">
      <c r="A2289" t="s">
        <v>314</v>
      </c>
    </row>
    <row r="2290" spans="1:1">
      <c r="A2290" t="s">
        <v>312</v>
      </c>
    </row>
    <row r="2291" spans="1:1">
      <c r="A2291" t="s">
        <v>314</v>
      </c>
    </row>
    <row r="2292" spans="1:1">
      <c r="A2292" t="s">
        <v>314</v>
      </c>
    </row>
    <row r="2293" spans="1:1">
      <c r="A2293" t="s">
        <v>314</v>
      </c>
    </row>
    <row r="2294" spans="1:1">
      <c r="A2294" t="s">
        <v>313</v>
      </c>
    </row>
    <row r="2295" spans="1:1">
      <c r="A2295" t="s">
        <v>313</v>
      </c>
    </row>
    <row r="2296" spans="1:1">
      <c r="A2296" t="s">
        <v>313</v>
      </c>
    </row>
    <row r="2297" spans="1:1">
      <c r="A2297" t="s">
        <v>311</v>
      </c>
    </row>
    <row r="2298" spans="1:1">
      <c r="A2298" t="s">
        <v>312</v>
      </c>
    </row>
    <row r="2299" spans="1:1">
      <c r="A2299" t="s">
        <v>312</v>
      </c>
    </row>
    <row r="2300" spans="1:1">
      <c r="A2300" t="s">
        <v>311</v>
      </c>
    </row>
    <row r="2301" spans="1:1">
      <c r="A2301" t="s">
        <v>311</v>
      </c>
    </row>
    <row r="2302" spans="1:1">
      <c r="A2302" t="s">
        <v>310</v>
      </c>
    </row>
    <row r="2303" spans="1:1">
      <c r="A2303" t="s">
        <v>310</v>
      </c>
    </row>
    <row r="2304" spans="1:1">
      <c r="A2304" t="s">
        <v>312</v>
      </c>
    </row>
    <row r="2305" spans="1:1">
      <c r="A2305" t="s">
        <v>310</v>
      </c>
    </row>
    <row r="2306" spans="1:1">
      <c r="A2306" t="s">
        <v>314</v>
      </c>
    </row>
    <row r="2307" spans="1:1">
      <c r="A2307" t="s">
        <v>316</v>
      </c>
    </row>
    <row r="2308" spans="1:1">
      <c r="A2308" t="s">
        <v>315</v>
      </c>
    </row>
    <row r="2309" spans="1:1">
      <c r="A2309" t="s">
        <v>315</v>
      </c>
    </row>
    <row r="2310" spans="1:1">
      <c r="A2310" t="s">
        <v>315</v>
      </c>
    </row>
    <row r="2311" spans="1:1">
      <c r="A2311" t="s">
        <v>317</v>
      </c>
    </row>
    <row r="2312" spans="1:1">
      <c r="A2312" t="s">
        <v>317</v>
      </c>
    </row>
    <row r="2313" spans="1:1">
      <c r="A2313" t="s">
        <v>317</v>
      </c>
    </row>
    <row r="2314" spans="1:1">
      <c r="A2314" t="s">
        <v>310</v>
      </c>
    </row>
    <row r="2315" spans="1:1">
      <c r="A2315" t="s">
        <v>310</v>
      </c>
    </row>
    <row r="2316" spans="1:1">
      <c r="A2316" t="s">
        <v>310</v>
      </c>
    </row>
    <row r="2317" spans="1:1">
      <c r="A2317" t="s">
        <v>316</v>
      </c>
    </row>
    <row r="2318" spans="1:1">
      <c r="A2318" t="s">
        <v>316</v>
      </c>
    </row>
    <row r="2319" spans="1:1">
      <c r="A2319" t="s">
        <v>318</v>
      </c>
    </row>
    <row r="2320" spans="1:1">
      <c r="A2320" t="s">
        <v>318</v>
      </c>
    </row>
    <row r="2321" spans="1:1">
      <c r="A2321" t="s">
        <v>311</v>
      </c>
    </row>
    <row r="2322" spans="1:1">
      <c r="A2322" t="s">
        <v>311</v>
      </c>
    </row>
    <row r="2323" spans="1:1">
      <c r="A2323" t="s">
        <v>311</v>
      </c>
    </row>
    <row r="2324" spans="1:1">
      <c r="A2324" t="s">
        <v>312</v>
      </c>
    </row>
    <row r="2325" spans="1:1">
      <c r="A2325" t="s">
        <v>312</v>
      </c>
    </row>
    <row r="2326" spans="1:1">
      <c r="A2326" t="s">
        <v>312</v>
      </c>
    </row>
    <row r="2327" spans="1:1">
      <c r="A2327" t="s">
        <v>313</v>
      </c>
    </row>
    <row r="2328" spans="1:1">
      <c r="A2328" t="s">
        <v>313</v>
      </c>
    </row>
    <row r="2329" spans="1:1">
      <c r="A2329" t="s">
        <v>313</v>
      </c>
    </row>
    <row r="2330" spans="1:1">
      <c r="A2330" t="s">
        <v>314</v>
      </c>
    </row>
    <row r="2331" spans="1:1">
      <c r="A2331" t="s">
        <v>314</v>
      </c>
    </row>
    <row r="2332" spans="1:1">
      <c r="A2332" t="s">
        <v>318</v>
      </c>
    </row>
    <row r="2333" spans="1:1">
      <c r="A2333" t="s">
        <v>313</v>
      </c>
    </row>
    <row r="2334" spans="1:1">
      <c r="A2334" t="s">
        <v>312</v>
      </c>
    </row>
    <row r="2335" spans="1:1">
      <c r="A2335" t="s">
        <v>313</v>
      </c>
    </row>
    <row r="2336" spans="1:1">
      <c r="A2336" t="s">
        <v>314</v>
      </c>
    </row>
    <row r="2337" spans="1:1">
      <c r="A2337" t="s">
        <v>314</v>
      </c>
    </row>
    <row r="2338" spans="1:1">
      <c r="A2338" t="s">
        <v>314</v>
      </c>
    </row>
    <row r="2339" spans="1:1">
      <c r="A2339" t="s">
        <v>312</v>
      </c>
    </row>
    <row r="2340" spans="1:1">
      <c r="A2340" t="s">
        <v>313</v>
      </c>
    </row>
    <row r="2341" spans="1:1">
      <c r="A2341" t="s">
        <v>312</v>
      </c>
    </row>
    <row r="2342" spans="1:1">
      <c r="A2342" t="s">
        <v>311</v>
      </c>
    </row>
    <row r="2343" spans="1:1">
      <c r="A2343" t="s">
        <v>311</v>
      </c>
    </row>
    <row r="2344" spans="1:1">
      <c r="A2344" t="s">
        <v>310</v>
      </c>
    </row>
    <row r="2345" spans="1:1">
      <c r="A2345" t="s">
        <v>310</v>
      </c>
    </row>
    <row r="2346" spans="1:1">
      <c r="A2346" t="s">
        <v>311</v>
      </c>
    </row>
    <row r="2347" spans="1:1">
      <c r="A2347" t="s">
        <v>310</v>
      </c>
    </row>
    <row r="2348" spans="1:1">
      <c r="A2348" t="s">
        <v>310</v>
      </c>
    </row>
    <row r="2349" spans="1:1">
      <c r="A2349" t="s">
        <v>311</v>
      </c>
    </row>
    <row r="2350" spans="1:1">
      <c r="A2350" t="s">
        <v>311</v>
      </c>
    </row>
    <row r="2351" spans="1:1">
      <c r="A2351" t="s">
        <v>311</v>
      </c>
    </row>
    <row r="2352" spans="1:1">
      <c r="A2352" t="s">
        <v>312</v>
      </c>
    </row>
    <row r="2353" spans="1:1">
      <c r="A2353" t="s">
        <v>312</v>
      </c>
    </row>
    <row r="2354" spans="1:1">
      <c r="A2354" t="s">
        <v>313</v>
      </c>
    </row>
    <row r="2355" spans="1:1">
      <c r="A2355" t="s">
        <v>313</v>
      </c>
    </row>
    <row r="2356" spans="1:1">
      <c r="A2356" t="s">
        <v>313</v>
      </c>
    </row>
    <row r="2357" spans="1:1">
      <c r="A2357" t="s">
        <v>314</v>
      </c>
    </row>
    <row r="2358" spans="1:1">
      <c r="A2358" t="s">
        <v>314</v>
      </c>
    </row>
    <row r="2359" spans="1:1">
      <c r="A2359" t="s">
        <v>312</v>
      </c>
    </row>
    <row r="2360" spans="1:1">
      <c r="A2360" t="s">
        <v>314</v>
      </c>
    </row>
    <row r="2361" spans="1:1">
      <c r="A2361" t="s">
        <v>310</v>
      </c>
    </row>
    <row r="2362" spans="1:1">
      <c r="A2362" t="s">
        <v>310</v>
      </c>
    </row>
    <row r="2363" spans="1:1">
      <c r="A2363" t="s">
        <v>313</v>
      </c>
    </row>
    <row r="2364" spans="1:1">
      <c r="A2364" t="s">
        <v>313</v>
      </c>
    </row>
    <row r="2365" spans="1:1">
      <c r="A2365" t="s">
        <v>313</v>
      </c>
    </row>
    <row r="2366" spans="1:1">
      <c r="A2366" t="s">
        <v>312</v>
      </c>
    </row>
    <row r="2367" spans="1:1">
      <c r="A2367" t="s">
        <v>312</v>
      </c>
    </row>
    <row r="2368" spans="1:1">
      <c r="A2368" t="s">
        <v>312</v>
      </c>
    </row>
    <row r="2369" spans="1:1">
      <c r="A2369" t="s">
        <v>311</v>
      </c>
    </row>
    <row r="2370" spans="1:1">
      <c r="A2370" t="s">
        <v>310</v>
      </c>
    </row>
    <row r="2371" spans="1:1">
      <c r="A2371" t="s">
        <v>310</v>
      </c>
    </row>
    <row r="2372" spans="1:1">
      <c r="A2372" t="s">
        <v>310</v>
      </c>
    </row>
    <row r="2373" spans="1:1">
      <c r="A2373" t="s">
        <v>314</v>
      </c>
    </row>
    <row r="2374" spans="1:1">
      <c r="A2374" t="s">
        <v>314</v>
      </c>
    </row>
    <row r="2375" spans="1:1">
      <c r="A2375" t="s">
        <v>314</v>
      </c>
    </row>
    <row r="2376" spans="1:1">
      <c r="A2376" t="s">
        <v>311</v>
      </c>
    </row>
    <row r="2377" spans="1:1">
      <c r="A2377" t="s">
        <v>311</v>
      </c>
    </row>
    <row r="2378" spans="1:1">
      <c r="A2378" t="s">
        <v>314</v>
      </c>
    </row>
    <row r="2379" spans="1:1">
      <c r="A2379" t="s">
        <v>314</v>
      </c>
    </row>
    <row r="2380" spans="1:1">
      <c r="A2380" t="s">
        <v>313</v>
      </c>
    </row>
    <row r="2381" spans="1:1">
      <c r="A2381" t="s">
        <v>319</v>
      </c>
    </row>
    <row r="2382" spans="1:1">
      <c r="A2382" t="s">
        <v>319</v>
      </c>
    </row>
    <row r="2383" spans="1:1">
      <c r="A2383" t="s">
        <v>319</v>
      </c>
    </row>
    <row r="2384" spans="1:1">
      <c r="A2384" t="s">
        <v>310</v>
      </c>
    </row>
    <row r="2385" spans="1:1">
      <c r="A2385" t="s">
        <v>310</v>
      </c>
    </row>
    <row r="2386" spans="1:1">
      <c r="A2386" t="s">
        <v>311</v>
      </c>
    </row>
    <row r="2387" spans="1:1">
      <c r="A2387" t="s">
        <v>310</v>
      </c>
    </row>
    <row r="2388" spans="1:1">
      <c r="A2388" t="s">
        <v>311</v>
      </c>
    </row>
    <row r="2389" spans="1:1">
      <c r="A2389" t="s">
        <v>312</v>
      </c>
    </row>
    <row r="2390" spans="1:1">
      <c r="A2390" t="s">
        <v>312</v>
      </c>
    </row>
    <row r="2391" spans="1:1">
      <c r="A2391" t="s">
        <v>312</v>
      </c>
    </row>
    <row r="2392" spans="1:1">
      <c r="A2392" t="s">
        <v>313</v>
      </c>
    </row>
    <row r="2393" spans="1:1">
      <c r="A2393" t="s">
        <v>313</v>
      </c>
    </row>
    <row r="2394" spans="1:1">
      <c r="A2394" t="s">
        <v>311</v>
      </c>
    </row>
    <row r="2395" spans="1:1">
      <c r="A2395" t="s">
        <v>314</v>
      </c>
    </row>
    <row r="2396" spans="1:1">
      <c r="A2396" t="s">
        <v>312</v>
      </c>
    </row>
    <row r="2397" spans="1:1">
      <c r="A2397" t="s">
        <v>314</v>
      </c>
    </row>
    <row r="2398" spans="1:1">
      <c r="A2398" t="s">
        <v>314</v>
      </c>
    </row>
    <row r="2399" spans="1:1">
      <c r="A2399" t="s">
        <v>314</v>
      </c>
    </row>
    <row r="2400" spans="1:1">
      <c r="A2400" t="s">
        <v>313</v>
      </c>
    </row>
    <row r="2401" spans="1:1">
      <c r="A2401" t="s">
        <v>313</v>
      </c>
    </row>
    <row r="2402" spans="1:1">
      <c r="A2402" t="s">
        <v>313</v>
      </c>
    </row>
    <row r="2403" spans="1:1">
      <c r="A2403" t="s">
        <v>312</v>
      </c>
    </row>
    <row r="2404" spans="1:1">
      <c r="A2404" t="s">
        <v>311</v>
      </c>
    </row>
    <row r="2405" spans="1:1">
      <c r="A2405" t="s">
        <v>311</v>
      </c>
    </row>
    <row r="2406" spans="1:1">
      <c r="A2406" t="s">
        <v>311</v>
      </c>
    </row>
    <row r="2407" spans="1:1">
      <c r="A2407" t="s">
        <v>310</v>
      </c>
    </row>
    <row r="2408" spans="1:1">
      <c r="A2408" t="s">
        <v>310</v>
      </c>
    </row>
    <row r="2409" spans="1:1">
      <c r="A2409" t="s">
        <v>310</v>
      </c>
    </row>
    <row r="2410" spans="1:1">
      <c r="A2410" t="s">
        <v>312</v>
      </c>
    </row>
    <row r="2411" spans="1:1">
      <c r="A2411" t="s">
        <v>310</v>
      </c>
    </row>
    <row r="2412" spans="1:1">
      <c r="A2412" t="s">
        <v>311</v>
      </c>
    </row>
    <row r="2413" spans="1:1">
      <c r="A2413" t="s">
        <v>311</v>
      </c>
    </row>
    <row r="2414" spans="1:1">
      <c r="A2414" t="s">
        <v>311</v>
      </c>
    </row>
    <row r="2415" spans="1:1">
      <c r="A2415" t="s">
        <v>312</v>
      </c>
    </row>
    <row r="2416" spans="1:1">
      <c r="A2416" t="s">
        <v>312</v>
      </c>
    </row>
    <row r="2417" spans="1:1">
      <c r="A2417" t="s">
        <v>313</v>
      </c>
    </row>
    <row r="2418" spans="1:1">
      <c r="A2418" t="s">
        <v>313</v>
      </c>
    </row>
    <row r="2419" spans="1:1">
      <c r="A2419" t="s">
        <v>313</v>
      </c>
    </row>
    <row r="2420" spans="1:1">
      <c r="A2420" t="s">
        <v>314</v>
      </c>
    </row>
    <row r="2421" spans="1:1">
      <c r="A2421" t="s">
        <v>314</v>
      </c>
    </row>
    <row r="2422" spans="1:1">
      <c r="A2422" t="s">
        <v>314</v>
      </c>
    </row>
    <row r="2423" spans="1:1">
      <c r="A2423" t="s">
        <v>310</v>
      </c>
    </row>
    <row r="2424" spans="1:1">
      <c r="A2424" t="s">
        <v>310</v>
      </c>
    </row>
    <row r="2425" spans="1:1">
      <c r="A2425" t="s">
        <v>312</v>
      </c>
    </row>
    <row r="2426" spans="1:1">
      <c r="A2426" t="s">
        <v>310</v>
      </c>
    </row>
    <row r="2427" spans="1:1">
      <c r="A2427" t="s">
        <v>310</v>
      </c>
    </row>
    <row r="2428" spans="1:1">
      <c r="A2428" t="s">
        <v>314</v>
      </c>
    </row>
    <row r="2429" spans="1:1">
      <c r="A2429" t="s">
        <v>314</v>
      </c>
    </row>
    <row r="2430" spans="1:1">
      <c r="A2430" t="s">
        <v>314</v>
      </c>
    </row>
    <row r="2431" spans="1:1">
      <c r="A2431" t="s">
        <v>313</v>
      </c>
    </row>
    <row r="2432" spans="1:1">
      <c r="A2432" t="s">
        <v>313</v>
      </c>
    </row>
    <row r="2433" spans="1:1">
      <c r="A2433" t="s">
        <v>313</v>
      </c>
    </row>
    <row r="2434" spans="1:1">
      <c r="A2434" t="s">
        <v>312</v>
      </c>
    </row>
    <row r="2435" spans="1:1">
      <c r="A2435" t="s">
        <v>312</v>
      </c>
    </row>
    <row r="2436" spans="1:1">
      <c r="A2436" t="s">
        <v>311</v>
      </c>
    </row>
    <row r="2437" spans="1:1">
      <c r="A2437" t="s">
        <v>311</v>
      </c>
    </row>
    <row r="2438" spans="1:1">
      <c r="A2438" t="s">
        <v>311</v>
      </c>
    </row>
    <row r="2439" spans="1:1">
      <c r="A2439" t="s">
        <v>310</v>
      </c>
    </row>
    <row r="2440" spans="1:1">
      <c r="A2440" t="s">
        <v>312</v>
      </c>
    </row>
    <row r="2441" spans="1:1">
      <c r="A2441" t="s">
        <v>310</v>
      </c>
    </row>
    <row r="2442" spans="1:1">
      <c r="A2442" t="s">
        <v>314</v>
      </c>
    </row>
    <row r="2443" spans="1:1">
      <c r="A2443" t="s">
        <v>314</v>
      </c>
    </row>
    <row r="2444" spans="1:1">
      <c r="A2444" t="s">
        <v>314</v>
      </c>
    </row>
    <row r="2445" spans="1:1">
      <c r="A2445" t="s">
        <v>310</v>
      </c>
    </row>
    <row r="2446" spans="1:1">
      <c r="A2446" t="s">
        <v>310</v>
      </c>
    </row>
    <row r="2447" spans="1:1">
      <c r="A2447" t="s">
        <v>311</v>
      </c>
    </row>
    <row r="2448" spans="1:1">
      <c r="A2448" t="s">
        <v>314</v>
      </c>
    </row>
    <row r="2449" spans="1:1">
      <c r="A2449" t="s">
        <v>311</v>
      </c>
    </row>
    <row r="2450" spans="1:1">
      <c r="A2450" t="s">
        <v>312</v>
      </c>
    </row>
    <row r="2451" spans="1:1">
      <c r="A2451" t="s">
        <v>312</v>
      </c>
    </row>
    <row r="2452" spans="1:1">
      <c r="A2452" t="s">
        <v>312</v>
      </c>
    </row>
    <row r="2453" spans="1:1">
      <c r="A2453" t="s">
        <v>313</v>
      </c>
    </row>
    <row r="2454" spans="1:1">
      <c r="A2454" t="s">
        <v>313</v>
      </c>
    </row>
    <row r="2455" spans="1:1">
      <c r="A2455" t="s">
        <v>314</v>
      </c>
    </row>
    <row r="2456" spans="1:1">
      <c r="A2456" t="s">
        <v>311</v>
      </c>
    </row>
    <row r="2457" spans="1:1">
      <c r="A2457" t="s">
        <v>313</v>
      </c>
    </row>
    <row r="2458" spans="1:1">
      <c r="A2458" t="s">
        <v>312</v>
      </c>
    </row>
    <row r="2459" spans="1:1">
      <c r="A2459" t="s">
        <v>313</v>
      </c>
    </row>
    <row r="2460" spans="1:1">
      <c r="A2460" t="s">
        <v>310</v>
      </c>
    </row>
    <row r="2461" spans="1:1">
      <c r="A2461" t="s">
        <v>310</v>
      </c>
    </row>
    <row r="2462" spans="1:1">
      <c r="A2462" t="s">
        <v>310</v>
      </c>
    </row>
    <row r="2463" spans="1:1">
      <c r="A2463" t="s">
        <v>311</v>
      </c>
    </row>
    <row r="2464" spans="1:1">
      <c r="A2464" t="s">
        <v>311</v>
      </c>
    </row>
    <row r="2465" spans="1:1">
      <c r="A2465" t="s">
        <v>313</v>
      </c>
    </row>
    <row r="2466" spans="1:1">
      <c r="A2466" t="s">
        <v>311</v>
      </c>
    </row>
    <row r="2467" spans="1:1">
      <c r="A2467" t="s">
        <v>312</v>
      </c>
    </row>
    <row r="2468" spans="1:1">
      <c r="A2468" t="s">
        <v>314</v>
      </c>
    </row>
    <row r="2469" spans="1:1">
      <c r="A2469" t="s">
        <v>312</v>
      </c>
    </row>
    <row r="2470" spans="1:1">
      <c r="A2470" t="s">
        <v>313</v>
      </c>
    </row>
    <row r="2471" spans="1:1">
      <c r="A2471" t="s">
        <v>313</v>
      </c>
    </row>
    <row r="2472" spans="1:1">
      <c r="A2472" t="s">
        <v>312</v>
      </c>
    </row>
    <row r="2473" spans="1:1">
      <c r="A2473" t="s">
        <v>312</v>
      </c>
    </row>
    <row r="2474" spans="1:1">
      <c r="A2474" t="s">
        <v>312</v>
      </c>
    </row>
    <row r="2475" spans="1:1">
      <c r="A2475" t="s">
        <v>314</v>
      </c>
    </row>
    <row r="2476" spans="1:1">
      <c r="A2476" t="s">
        <v>313</v>
      </c>
    </row>
    <row r="2477" spans="1:1">
      <c r="A2477" t="s">
        <v>311</v>
      </c>
    </row>
    <row r="2478" spans="1:1">
      <c r="A2478" t="s">
        <v>311</v>
      </c>
    </row>
    <row r="2479" spans="1:1">
      <c r="A2479" t="s">
        <v>311</v>
      </c>
    </row>
    <row r="2480" spans="1:1">
      <c r="A2480" t="s">
        <v>310</v>
      </c>
    </row>
    <row r="2481" spans="1:1">
      <c r="A2481" t="s">
        <v>310</v>
      </c>
    </row>
    <row r="2482" spans="1:1">
      <c r="A2482" t="s">
        <v>310</v>
      </c>
    </row>
    <row r="2483" spans="1:1">
      <c r="A2483" t="s">
        <v>314</v>
      </c>
    </row>
    <row r="2484" spans="1:1">
      <c r="A2484" t="s">
        <v>313</v>
      </c>
    </row>
    <row r="2485" spans="1:1">
      <c r="A2485" t="s">
        <v>314</v>
      </c>
    </row>
    <row r="2486" spans="1:1">
      <c r="A2486" t="s">
        <v>313</v>
      </c>
    </row>
    <row r="2487" spans="1:1">
      <c r="A2487" t="s">
        <v>312</v>
      </c>
    </row>
    <row r="2488" spans="1:1">
      <c r="A2488" t="s">
        <v>312</v>
      </c>
    </row>
    <row r="2489" spans="1:1">
      <c r="A2489" t="s">
        <v>312</v>
      </c>
    </row>
    <row r="2490" spans="1:1">
      <c r="A2490" t="s">
        <v>314</v>
      </c>
    </row>
    <row r="2491" spans="1:1">
      <c r="A2491" t="s">
        <v>314</v>
      </c>
    </row>
    <row r="2492" spans="1:1">
      <c r="A2492" t="s">
        <v>314</v>
      </c>
    </row>
    <row r="2493" spans="1:1">
      <c r="A2493" t="s">
        <v>313</v>
      </c>
    </row>
    <row r="2494" spans="1:1">
      <c r="A2494" t="s">
        <v>311</v>
      </c>
    </row>
    <row r="2495" spans="1:1">
      <c r="A2495" t="s">
        <v>311</v>
      </c>
    </row>
    <row r="2496" spans="1:1">
      <c r="A2496" t="s">
        <v>311</v>
      </c>
    </row>
    <row r="2497" spans="1:1">
      <c r="A2497" t="s">
        <v>310</v>
      </c>
    </row>
    <row r="2498" spans="1:1">
      <c r="A2498" t="s">
        <v>310</v>
      </c>
    </row>
    <row r="2499" spans="1:1">
      <c r="A2499" t="s">
        <v>310</v>
      </c>
    </row>
    <row r="2500" spans="1:1">
      <c r="A2500" t="s">
        <v>313</v>
      </c>
    </row>
    <row r="2501" spans="1:1">
      <c r="A2501" t="s">
        <v>311</v>
      </c>
    </row>
    <row r="2502" spans="1:1">
      <c r="A2502" t="s">
        <v>312</v>
      </c>
    </row>
    <row r="2503" spans="1:1">
      <c r="A2503" t="s">
        <v>312</v>
      </c>
    </row>
    <row r="2504" spans="1:1">
      <c r="A2504" t="s">
        <v>312</v>
      </c>
    </row>
    <row r="2505" spans="1:1">
      <c r="A2505" t="s">
        <v>313</v>
      </c>
    </row>
    <row r="2506" spans="1:1">
      <c r="A2506" t="s">
        <v>313</v>
      </c>
    </row>
    <row r="2507" spans="1:1">
      <c r="A2507" t="s">
        <v>313</v>
      </c>
    </row>
    <row r="2508" spans="1:1">
      <c r="A2508" t="s">
        <v>314</v>
      </c>
    </row>
    <row r="2509" spans="1:1">
      <c r="A2509" t="s">
        <v>314</v>
      </c>
    </row>
    <row r="2510" spans="1:1">
      <c r="A2510" t="s">
        <v>314</v>
      </c>
    </row>
    <row r="2511" spans="1:1">
      <c r="A2511" t="s">
        <v>310</v>
      </c>
    </row>
    <row r="2512" spans="1:1">
      <c r="A2512" t="s">
        <v>311</v>
      </c>
    </row>
    <row r="2513" spans="1:1">
      <c r="A2513" t="s">
        <v>310</v>
      </c>
    </row>
    <row r="2514" spans="1:1">
      <c r="A2514" t="s">
        <v>310</v>
      </c>
    </row>
    <row r="2515" spans="1:1">
      <c r="A2515" t="s">
        <v>311</v>
      </c>
    </row>
    <row r="2516" spans="1:1">
      <c r="A2516" t="s">
        <v>312</v>
      </c>
    </row>
    <row r="2517" spans="1:1">
      <c r="A2517" t="s">
        <v>311</v>
      </c>
    </row>
    <row r="2518" spans="1:1">
      <c r="A2518" t="s">
        <v>313</v>
      </c>
    </row>
    <row r="2519" spans="1:1">
      <c r="A2519" t="s">
        <v>313</v>
      </c>
    </row>
    <row r="2520" spans="1:1">
      <c r="A2520" t="s">
        <v>313</v>
      </c>
    </row>
    <row r="2521" spans="1:1">
      <c r="A2521" t="s">
        <v>314</v>
      </c>
    </row>
    <row r="2522" spans="1:1">
      <c r="A2522" t="s">
        <v>311</v>
      </c>
    </row>
    <row r="2523" spans="1:1">
      <c r="A2523" t="s">
        <v>312</v>
      </c>
    </row>
    <row r="2524" spans="1:1">
      <c r="A2524" t="s">
        <v>310</v>
      </c>
    </row>
    <row r="2525" spans="1:1">
      <c r="A2525" t="s">
        <v>310</v>
      </c>
    </row>
    <row r="2526" spans="1:1">
      <c r="A2526" t="s">
        <v>310</v>
      </c>
    </row>
    <row r="2527" spans="1:1">
      <c r="A2527" t="s">
        <v>314</v>
      </c>
    </row>
    <row r="2528" spans="1:1">
      <c r="A2528" t="s">
        <v>314</v>
      </c>
    </row>
    <row r="2529" spans="1:1">
      <c r="A2529" t="s">
        <v>311</v>
      </c>
    </row>
    <row r="2530" spans="1:1">
      <c r="A2530" t="s">
        <v>312</v>
      </c>
    </row>
    <row r="2531" spans="1:1">
      <c r="A2531" t="s">
        <v>313</v>
      </c>
    </row>
    <row r="2532" spans="1:1">
      <c r="A2532" t="s">
        <v>313</v>
      </c>
    </row>
    <row r="2533" spans="1:1">
      <c r="A2533" t="s">
        <v>312</v>
      </c>
    </row>
    <row r="2534" spans="1:1">
      <c r="A2534" t="s">
        <v>312</v>
      </c>
    </row>
    <row r="2535" spans="1:1">
      <c r="A2535" t="s">
        <v>314</v>
      </c>
    </row>
    <row r="2536" spans="1:1">
      <c r="A2536" t="s">
        <v>314</v>
      </c>
    </row>
    <row r="2537" spans="1:1">
      <c r="A2537" t="s">
        <v>311</v>
      </c>
    </row>
    <row r="2538" spans="1:1">
      <c r="A2538" t="s">
        <v>312</v>
      </c>
    </row>
    <row r="2539" spans="1:1">
      <c r="A2539" t="s">
        <v>313</v>
      </c>
    </row>
    <row r="2540" spans="1:1">
      <c r="A2540" t="s">
        <v>310</v>
      </c>
    </row>
    <row r="2541" spans="1:1">
      <c r="A2541" t="s">
        <v>314</v>
      </c>
    </row>
    <row r="2542" spans="1:1">
      <c r="A2542" t="s">
        <v>311</v>
      </c>
    </row>
    <row r="2543" spans="1:1">
      <c r="A2543" t="s">
        <v>311</v>
      </c>
    </row>
    <row r="2544" spans="1:1">
      <c r="A2544" t="s">
        <v>310</v>
      </c>
    </row>
    <row r="2545" spans="1:1">
      <c r="A2545" t="s">
        <v>310</v>
      </c>
    </row>
    <row r="2546" spans="1:1">
      <c r="A2546" t="s">
        <v>314</v>
      </c>
    </row>
    <row r="2547" spans="1:1">
      <c r="A2547" t="s">
        <v>313</v>
      </c>
    </row>
    <row r="2548" spans="1:1">
      <c r="A2548" t="s">
        <v>312</v>
      </c>
    </row>
    <row r="2549" spans="1:1">
      <c r="A2549" t="s">
        <v>312</v>
      </c>
    </row>
    <row r="2550" spans="1:1">
      <c r="A2550" t="s">
        <v>312</v>
      </c>
    </row>
    <row r="2551" spans="1:1">
      <c r="A2551" t="s">
        <v>311</v>
      </c>
    </row>
    <row r="2552" spans="1:1">
      <c r="A2552" t="s">
        <v>310</v>
      </c>
    </row>
    <row r="2553" spans="1:1">
      <c r="A2553" t="s">
        <v>314</v>
      </c>
    </row>
    <row r="2554" spans="1:1">
      <c r="A2554" t="s">
        <v>310</v>
      </c>
    </row>
    <row r="2555" spans="1:1">
      <c r="A2555" t="s">
        <v>313</v>
      </c>
    </row>
    <row r="2556" spans="1:1">
      <c r="A2556" t="s">
        <v>310</v>
      </c>
    </row>
    <row r="2557" spans="1:1">
      <c r="A2557" t="s">
        <v>313</v>
      </c>
    </row>
    <row r="2558" spans="1:1">
      <c r="A2558" t="s">
        <v>314</v>
      </c>
    </row>
    <row r="2559" spans="1:1">
      <c r="A2559" t="s">
        <v>311</v>
      </c>
    </row>
    <row r="2560" spans="1:1">
      <c r="A2560" t="s">
        <v>311</v>
      </c>
    </row>
    <row r="2561" spans="1:1">
      <c r="A2561" t="s">
        <v>310</v>
      </c>
    </row>
    <row r="2562" spans="1:1">
      <c r="A2562" t="s">
        <v>314</v>
      </c>
    </row>
    <row r="2563" spans="1:1">
      <c r="A2563" t="s">
        <v>314</v>
      </c>
    </row>
    <row r="2564" spans="1:1">
      <c r="A2564" t="s">
        <v>314</v>
      </c>
    </row>
    <row r="2565" spans="1:1">
      <c r="A2565" t="s">
        <v>314</v>
      </c>
    </row>
    <row r="2566" spans="1:1">
      <c r="A2566" t="s">
        <v>313</v>
      </c>
    </row>
    <row r="2567" spans="1:1">
      <c r="A2567" t="s">
        <v>313</v>
      </c>
    </row>
    <row r="2568" spans="1:1">
      <c r="A2568" t="s">
        <v>313</v>
      </c>
    </row>
    <row r="2569" spans="1:1">
      <c r="A2569" t="s">
        <v>312</v>
      </c>
    </row>
    <row r="2570" spans="1:1">
      <c r="A2570" t="s">
        <v>312</v>
      </c>
    </row>
    <row r="2571" spans="1:1">
      <c r="A2571" t="s">
        <v>312</v>
      </c>
    </row>
    <row r="2572" spans="1:1">
      <c r="A2572" t="s">
        <v>311</v>
      </c>
    </row>
    <row r="2573" spans="1:1">
      <c r="A2573" t="s">
        <v>311</v>
      </c>
    </row>
    <row r="2574" spans="1:1">
      <c r="A2574" t="s">
        <v>311</v>
      </c>
    </row>
    <row r="2575" spans="1:1">
      <c r="A2575" t="s">
        <v>310</v>
      </c>
    </row>
    <row r="2576" spans="1:1">
      <c r="A2576" t="s">
        <v>314</v>
      </c>
    </row>
    <row r="2577" spans="1:1">
      <c r="A2577" t="s">
        <v>310</v>
      </c>
    </row>
    <row r="2578" spans="1:1">
      <c r="A2578" t="s">
        <v>314</v>
      </c>
    </row>
    <row r="2579" spans="1:1">
      <c r="A2579" t="s">
        <v>314</v>
      </c>
    </row>
    <row r="2580" spans="1:1">
      <c r="A2580" t="s">
        <v>314</v>
      </c>
    </row>
    <row r="2581" spans="1:1">
      <c r="A2581" t="s">
        <v>313</v>
      </c>
    </row>
    <row r="2582" spans="1:1">
      <c r="A2582" t="s">
        <v>313</v>
      </c>
    </row>
    <row r="2583" spans="1:1">
      <c r="A2583" t="s">
        <v>313</v>
      </c>
    </row>
    <row r="2584" spans="1:1">
      <c r="A2584" t="s">
        <v>312</v>
      </c>
    </row>
    <row r="2585" spans="1:1">
      <c r="A2585" t="s">
        <v>312</v>
      </c>
    </row>
    <row r="2586" spans="1:1">
      <c r="A2586" t="s">
        <v>312</v>
      </c>
    </row>
    <row r="2587" spans="1:1">
      <c r="A2587" t="s">
        <v>311</v>
      </c>
    </row>
    <row r="2588" spans="1:1">
      <c r="A2588" t="s">
        <v>311</v>
      </c>
    </row>
    <row r="2589" spans="1:1">
      <c r="A2589" t="s">
        <v>311</v>
      </c>
    </row>
    <row r="2590" spans="1:1">
      <c r="A2590" t="s">
        <v>310</v>
      </c>
    </row>
    <row r="2591" spans="1:1">
      <c r="A2591" t="s">
        <v>314</v>
      </c>
    </row>
    <row r="2592" spans="1:1">
      <c r="A2592" t="s">
        <v>310</v>
      </c>
    </row>
    <row r="2593" spans="1:1">
      <c r="A2593" t="s">
        <v>310</v>
      </c>
    </row>
    <row r="2594" spans="1:1">
      <c r="A2594" t="s">
        <v>314</v>
      </c>
    </row>
    <row r="2595" spans="1:1">
      <c r="A2595" t="s">
        <v>313</v>
      </c>
    </row>
    <row r="2596" spans="1:1">
      <c r="A2596" t="s">
        <v>312</v>
      </c>
    </row>
    <row r="2597" spans="1:1">
      <c r="A2597" t="s">
        <v>312</v>
      </c>
    </row>
    <row r="2598" spans="1:1">
      <c r="A2598" t="s">
        <v>312</v>
      </c>
    </row>
    <row r="2599" spans="1:1">
      <c r="A2599" t="s">
        <v>311</v>
      </c>
    </row>
    <row r="2600" spans="1:1">
      <c r="A2600" t="s">
        <v>311</v>
      </c>
    </row>
    <row r="2601" spans="1:1">
      <c r="A2601" t="s">
        <v>311</v>
      </c>
    </row>
    <row r="2602" spans="1:1">
      <c r="A2602" t="s">
        <v>310</v>
      </c>
    </row>
    <row r="2603" spans="1:1">
      <c r="A2603" t="s">
        <v>310</v>
      </c>
    </row>
    <row r="2604" spans="1:1">
      <c r="A2604" t="s">
        <v>310</v>
      </c>
    </row>
    <row r="2605" spans="1:1">
      <c r="A2605" t="s">
        <v>314</v>
      </c>
    </row>
    <row r="2606" spans="1:1">
      <c r="A2606" t="s">
        <v>314</v>
      </c>
    </row>
    <row r="2607" spans="1:1">
      <c r="A2607" t="s">
        <v>313</v>
      </c>
    </row>
    <row r="2608" spans="1:1">
      <c r="A2608" t="s">
        <v>313</v>
      </c>
    </row>
    <row r="2609" spans="1:1">
      <c r="A2609" t="s">
        <v>310</v>
      </c>
    </row>
    <row r="2610" spans="1:1">
      <c r="A2610" t="s">
        <v>310</v>
      </c>
    </row>
    <row r="2611" spans="1:1">
      <c r="A2611" t="s">
        <v>310</v>
      </c>
    </row>
    <row r="2612" spans="1:1">
      <c r="A2612" t="s">
        <v>311</v>
      </c>
    </row>
    <row r="2613" spans="1:1">
      <c r="A2613" t="s">
        <v>311</v>
      </c>
    </row>
    <row r="2614" spans="1:1">
      <c r="A2614" t="s">
        <v>311</v>
      </c>
    </row>
    <row r="2615" spans="1:1">
      <c r="A2615" t="s">
        <v>312</v>
      </c>
    </row>
    <row r="2616" spans="1:1">
      <c r="A2616" t="s">
        <v>312</v>
      </c>
    </row>
    <row r="2617" spans="1:1">
      <c r="A2617" t="s">
        <v>312</v>
      </c>
    </row>
    <row r="2618" spans="1:1">
      <c r="A2618" t="s">
        <v>313</v>
      </c>
    </row>
    <row r="2619" spans="1:1">
      <c r="A2619" t="s">
        <v>313</v>
      </c>
    </row>
    <row r="2620" spans="1:1">
      <c r="A2620" t="s">
        <v>313</v>
      </c>
    </row>
    <row r="2621" spans="1:1">
      <c r="A2621" t="s">
        <v>311</v>
      </c>
    </row>
    <row r="2622" spans="1:1">
      <c r="A2622" t="s">
        <v>310</v>
      </c>
    </row>
    <row r="2623" spans="1:1">
      <c r="A2623" t="s">
        <v>311</v>
      </c>
    </row>
    <row r="2624" spans="1:1">
      <c r="A2624" t="s">
        <v>311</v>
      </c>
    </row>
    <row r="2625" spans="1:1">
      <c r="A2625" t="s">
        <v>312</v>
      </c>
    </row>
    <row r="2626" spans="1:1">
      <c r="A2626" t="s">
        <v>312</v>
      </c>
    </row>
    <row r="2627" spans="1:1">
      <c r="A2627" t="s">
        <v>312</v>
      </c>
    </row>
    <row r="2628" spans="1:1">
      <c r="A2628" t="s">
        <v>313</v>
      </c>
    </row>
    <row r="2629" spans="1:1">
      <c r="A2629" t="s">
        <v>313</v>
      </c>
    </row>
    <row r="2630" spans="1:1">
      <c r="A2630" t="s">
        <v>313</v>
      </c>
    </row>
    <row r="2631" spans="1:1">
      <c r="A2631" t="s">
        <v>314</v>
      </c>
    </row>
    <row r="2632" spans="1:1">
      <c r="A2632" t="s">
        <v>310</v>
      </c>
    </row>
    <row r="2633" spans="1:1">
      <c r="A2633" t="s">
        <v>314</v>
      </c>
    </row>
    <row r="2634" spans="1:1">
      <c r="A2634" t="s">
        <v>314</v>
      </c>
    </row>
    <row r="2635" spans="1:1">
      <c r="A2635" t="s">
        <v>310</v>
      </c>
    </row>
    <row r="2636" spans="1:1">
      <c r="A2636" t="s">
        <v>310</v>
      </c>
    </row>
    <row r="2637" spans="1:1">
      <c r="A2637" t="s">
        <v>310</v>
      </c>
    </row>
    <row r="2638" spans="1:1">
      <c r="A2638" t="s">
        <v>311</v>
      </c>
    </row>
    <row r="2639" spans="1:1">
      <c r="A2639" t="s">
        <v>312</v>
      </c>
    </row>
    <row r="2640" spans="1:1">
      <c r="A2640" t="s">
        <v>312</v>
      </c>
    </row>
    <row r="2641" spans="1:1">
      <c r="A2641" t="s">
        <v>314</v>
      </c>
    </row>
    <row r="2642" spans="1:1">
      <c r="A2642" t="s">
        <v>314</v>
      </c>
    </row>
    <row r="2643" spans="1:1">
      <c r="A2643" t="s">
        <v>314</v>
      </c>
    </row>
    <row r="2644" spans="1:1">
      <c r="A2644" t="s">
        <v>313</v>
      </c>
    </row>
    <row r="2645" spans="1:1">
      <c r="A2645" t="s">
        <v>313</v>
      </c>
    </row>
    <row r="2646" spans="1:1">
      <c r="A2646" t="s">
        <v>313</v>
      </c>
    </row>
    <row r="2647" spans="1:1">
      <c r="A2647" t="s">
        <v>312</v>
      </c>
    </row>
    <row r="2648" spans="1:1">
      <c r="A2648" t="s">
        <v>310</v>
      </c>
    </row>
    <row r="2649" spans="1:1">
      <c r="A2649" t="s">
        <v>311</v>
      </c>
    </row>
    <row r="2650" spans="1:1">
      <c r="A2650" t="s">
        <v>311</v>
      </c>
    </row>
    <row r="2651" spans="1:1">
      <c r="A2651" t="s">
        <v>314</v>
      </c>
    </row>
    <row r="2652" spans="1:1">
      <c r="A2652" t="s">
        <v>312</v>
      </c>
    </row>
    <row r="2653" spans="1:1">
      <c r="A2653" t="s">
        <v>313</v>
      </c>
    </row>
    <row r="2654" spans="1:1">
      <c r="A2654" t="s">
        <v>313</v>
      </c>
    </row>
    <row r="2655" spans="1:1">
      <c r="A2655" t="s">
        <v>313</v>
      </c>
    </row>
    <row r="2656" spans="1:1">
      <c r="A2656" t="s">
        <v>314</v>
      </c>
    </row>
    <row r="2657" spans="1:1">
      <c r="A2657" t="s">
        <v>312</v>
      </c>
    </row>
    <row r="2658" spans="1:1">
      <c r="A2658" t="s">
        <v>311</v>
      </c>
    </row>
    <row r="2659" spans="1:1">
      <c r="A2659" t="s">
        <v>311</v>
      </c>
    </row>
    <row r="2660" spans="1:1">
      <c r="A2660" t="s">
        <v>311</v>
      </c>
    </row>
    <row r="2661" spans="1:1">
      <c r="A2661" t="s">
        <v>310</v>
      </c>
    </row>
    <row r="2662" spans="1:1">
      <c r="A2662" t="s">
        <v>310</v>
      </c>
    </row>
    <row r="2663" spans="1:1">
      <c r="A2663" t="s">
        <v>310</v>
      </c>
    </row>
    <row r="2664" spans="1:1">
      <c r="A2664" t="s">
        <v>314</v>
      </c>
    </row>
    <row r="2665" spans="1:1">
      <c r="A2665" t="s">
        <v>312</v>
      </c>
    </row>
    <row r="2666" spans="1:1">
      <c r="A2666" t="s">
        <v>311</v>
      </c>
    </row>
    <row r="2667" spans="1:1">
      <c r="A2667" t="s">
        <v>310</v>
      </c>
    </row>
    <row r="2668" spans="1:1">
      <c r="A2668" t="s">
        <v>310</v>
      </c>
    </row>
    <row r="2669" spans="1:1">
      <c r="A2669" t="s">
        <v>310</v>
      </c>
    </row>
    <row r="2670" spans="1:1">
      <c r="A2670" t="s">
        <v>311</v>
      </c>
    </row>
    <row r="2671" spans="1:1">
      <c r="A2671" t="s">
        <v>314</v>
      </c>
    </row>
    <row r="2672" spans="1:1">
      <c r="A2672" t="s">
        <v>314</v>
      </c>
    </row>
    <row r="2673" spans="1:1">
      <c r="A2673" t="s">
        <v>312</v>
      </c>
    </row>
    <row r="2674" spans="1:1">
      <c r="A2674" t="s">
        <v>312</v>
      </c>
    </row>
    <row r="2675" spans="1:1">
      <c r="A2675" t="s">
        <v>313</v>
      </c>
    </row>
    <row r="2676" spans="1:1">
      <c r="A2676" t="s">
        <v>313</v>
      </c>
    </row>
    <row r="2677" spans="1:1">
      <c r="A2677" t="s">
        <v>313</v>
      </c>
    </row>
    <row r="2678" spans="1:1">
      <c r="A2678" t="s">
        <v>312</v>
      </c>
    </row>
    <row r="2679" spans="1:1">
      <c r="A2679" t="s">
        <v>311</v>
      </c>
    </row>
    <row r="2680" spans="1:1">
      <c r="A2680" t="s">
        <v>314</v>
      </c>
    </row>
    <row r="2681" spans="1:1">
      <c r="A2681" t="s">
        <v>312</v>
      </c>
    </row>
    <row r="2682" spans="1:1">
      <c r="A2682" t="s">
        <v>314</v>
      </c>
    </row>
    <row r="2683" spans="1:1">
      <c r="A2683" t="s">
        <v>314</v>
      </c>
    </row>
    <row r="2684" spans="1:1">
      <c r="A2684" t="s">
        <v>314</v>
      </c>
    </row>
    <row r="2685" spans="1:1">
      <c r="A2685" t="s">
        <v>313</v>
      </c>
    </row>
    <row r="2686" spans="1:1">
      <c r="A2686" t="s">
        <v>313</v>
      </c>
    </row>
    <row r="2687" spans="1:1">
      <c r="A2687" t="s">
        <v>312</v>
      </c>
    </row>
    <row r="2688" spans="1:1">
      <c r="A2688" t="s">
        <v>312</v>
      </c>
    </row>
    <row r="2689" spans="1:1">
      <c r="A2689" t="s">
        <v>313</v>
      </c>
    </row>
    <row r="2690" spans="1:1">
      <c r="A2690" t="s">
        <v>311</v>
      </c>
    </row>
    <row r="2691" spans="1:1">
      <c r="A2691" t="s">
        <v>311</v>
      </c>
    </row>
    <row r="2692" spans="1:1">
      <c r="A2692" t="s">
        <v>310</v>
      </c>
    </row>
    <row r="2693" spans="1:1">
      <c r="A2693" t="s">
        <v>310</v>
      </c>
    </row>
    <row r="2694" spans="1:1">
      <c r="A2694" t="s">
        <v>310</v>
      </c>
    </row>
    <row r="2695" spans="1:1">
      <c r="A2695" t="s">
        <v>311</v>
      </c>
    </row>
    <row r="2696" spans="1:1">
      <c r="A2696" t="s">
        <v>311</v>
      </c>
    </row>
    <row r="2697" spans="1:1">
      <c r="A2697" t="s">
        <v>310</v>
      </c>
    </row>
    <row r="2698" spans="1:1">
      <c r="A2698" t="s">
        <v>314</v>
      </c>
    </row>
    <row r="2699" spans="1:1">
      <c r="A2699" t="s">
        <v>310</v>
      </c>
    </row>
    <row r="2700" spans="1:1">
      <c r="A2700" t="s">
        <v>310</v>
      </c>
    </row>
    <row r="2701" spans="1:1">
      <c r="A2701" t="s">
        <v>310</v>
      </c>
    </row>
    <row r="2702" spans="1:1">
      <c r="A2702" t="s">
        <v>310</v>
      </c>
    </row>
    <row r="2703" spans="1:1">
      <c r="A2703" t="s">
        <v>311</v>
      </c>
    </row>
    <row r="2704" spans="1:1">
      <c r="A2704" t="s">
        <v>310</v>
      </c>
    </row>
    <row r="2705" spans="1:1">
      <c r="A2705" t="s">
        <v>311</v>
      </c>
    </row>
    <row r="2706" spans="1:1">
      <c r="A2706" t="s">
        <v>312</v>
      </c>
    </row>
    <row r="2707" spans="1:1">
      <c r="A2707" t="s">
        <v>313</v>
      </c>
    </row>
    <row r="2708" spans="1:1">
      <c r="A2708" t="s">
        <v>313</v>
      </c>
    </row>
    <row r="2709" spans="1:1">
      <c r="A2709" t="s">
        <v>313</v>
      </c>
    </row>
    <row r="2710" spans="1:1">
      <c r="A2710" t="s">
        <v>314</v>
      </c>
    </row>
    <row r="2711" spans="1:1">
      <c r="A2711" t="s">
        <v>314</v>
      </c>
    </row>
    <row r="2712" spans="1:1">
      <c r="A2712" t="s">
        <v>314</v>
      </c>
    </row>
    <row r="2713" spans="1:1">
      <c r="A2713" t="s">
        <v>312</v>
      </c>
    </row>
    <row r="2714" spans="1:1">
      <c r="A2714" t="s">
        <v>312</v>
      </c>
    </row>
    <row r="2715" spans="1:1">
      <c r="A2715" t="s">
        <v>312</v>
      </c>
    </row>
    <row r="2716" spans="1:1">
      <c r="A2716" t="s">
        <v>311</v>
      </c>
    </row>
    <row r="2717" spans="1:1">
      <c r="A2717" t="s">
        <v>311</v>
      </c>
    </row>
    <row r="2718" spans="1:1">
      <c r="A2718" t="s">
        <v>312</v>
      </c>
    </row>
    <row r="2719" spans="1:1">
      <c r="A2719" t="s">
        <v>311</v>
      </c>
    </row>
    <row r="2720" spans="1:1">
      <c r="A2720" t="s">
        <v>312</v>
      </c>
    </row>
    <row r="2721" spans="1:1">
      <c r="A2721" t="s">
        <v>313</v>
      </c>
    </row>
    <row r="2722" spans="1:1">
      <c r="A2722" t="s">
        <v>314</v>
      </c>
    </row>
    <row r="2723" spans="1:1">
      <c r="A2723" t="s">
        <v>314</v>
      </c>
    </row>
    <row r="2724" spans="1:1">
      <c r="A2724" t="s">
        <v>313</v>
      </c>
    </row>
    <row r="2725" spans="1:1">
      <c r="A2725" t="s">
        <v>313</v>
      </c>
    </row>
    <row r="2726" spans="1:1">
      <c r="A2726" t="s">
        <v>313</v>
      </c>
    </row>
    <row r="2727" spans="1:1">
      <c r="A2727" t="s">
        <v>310</v>
      </c>
    </row>
    <row r="2728" spans="1:1">
      <c r="A2728" t="s">
        <v>310</v>
      </c>
    </row>
    <row r="2729" spans="1:1">
      <c r="A2729" t="s">
        <v>313</v>
      </c>
    </row>
    <row r="2730" spans="1:1">
      <c r="A2730" t="s">
        <v>312</v>
      </c>
    </row>
    <row r="2731" spans="1:1">
      <c r="A2731" t="s">
        <v>313</v>
      </c>
    </row>
    <row r="2732" spans="1:1">
      <c r="A2732" t="s">
        <v>312</v>
      </c>
    </row>
    <row r="2733" spans="1:1">
      <c r="A2733" t="s">
        <v>310</v>
      </c>
    </row>
    <row r="2734" spans="1:1">
      <c r="A2734" t="s">
        <v>311</v>
      </c>
    </row>
    <row r="2735" spans="1:1">
      <c r="A2735" t="s">
        <v>311</v>
      </c>
    </row>
    <row r="2736" spans="1:1">
      <c r="A2736" t="s">
        <v>314</v>
      </c>
    </row>
    <row r="2737" spans="1:1">
      <c r="A2737" t="s">
        <v>314</v>
      </c>
    </row>
    <row r="2738" spans="1:1">
      <c r="A2738" t="s">
        <v>314</v>
      </c>
    </row>
    <row r="2739" spans="1:1">
      <c r="A2739" t="s">
        <v>312</v>
      </c>
    </row>
    <row r="2740" spans="1:1">
      <c r="A2740" t="s">
        <v>311</v>
      </c>
    </row>
    <row r="2741" spans="1:1">
      <c r="A2741" t="s">
        <v>310</v>
      </c>
    </row>
    <row r="2742" spans="1:1">
      <c r="A2742" t="s">
        <v>311</v>
      </c>
    </row>
    <row r="2743" spans="1:1">
      <c r="A2743" t="s">
        <v>311</v>
      </c>
    </row>
    <row r="2744" spans="1:1">
      <c r="A2744" t="s">
        <v>311</v>
      </c>
    </row>
    <row r="2745" spans="1:1">
      <c r="A2745" t="s">
        <v>312</v>
      </c>
    </row>
    <row r="2746" spans="1:1">
      <c r="A2746" t="s">
        <v>312</v>
      </c>
    </row>
    <row r="2747" spans="1:1">
      <c r="A2747" t="s">
        <v>310</v>
      </c>
    </row>
    <row r="2748" spans="1:1">
      <c r="A2748" t="s">
        <v>310</v>
      </c>
    </row>
    <row r="2749" spans="1:1">
      <c r="A2749" t="s">
        <v>313</v>
      </c>
    </row>
    <row r="2750" spans="1:1">
      <c r="A2750" t="s">
        <v>313</v>
      </c>
    </row>
    <row r="2751" spans="1:1">
      <c r="A2751" t="s">
        <v>314</v>
      </c>
    </row>
    <row r="2752" spans="1:1">
      <c r="A2752" t="s">
        <v>313</v>
      </c>
    </row>
    <row r="2753" spans="1:1">
      <c r="A2753" t="s">
        <v>312</v>
      </c>
    </row>
    <row r="2754" spans="1:1">
      <c r="A2754" t="s">
        <v>314</v>
      </c>
    </row>
    <row r="2755" spans="1:1">
      <c r="A2755" t="s">
        <v>314</v>
      </c>
    </row>
    <row r="2756" spans="1:1">
      <c r="A2756" t="s">
        <v>313</v>
      </c>
    </row>
    <row r="2757" spans="1:1">
      <c r="A2757" t="s">
        <v>311</v>
      </c>
    </row>
    <row r="2758" spans="1:1">
      <c r="A2758" t="s">
        <v>311</v>
      </c>
    </row>
    <row r="2759" spans="1:1">
      <c r="A2759" t="s">
        <v>311</v>
      </c>
    </row>
    <row r="2760" spans="1:1">
      <c r="A2760" t="s">
        <v>312</v>
      </c>
    </row>
    <row r="2761" spans="1:1">
      <c r="A2761" t="s">
        <v>318</v>
      </c>
    </row>
    <row r="2762" spans="1:1">
      <c r="A2762" t="s">
        <v>315</v>
      </c>
    </row>
    <row r="2763" spans="1:1">
      <c r="A2763" t="s">
        <v>316</v>
      </c>
    </row>
    <row r="2764" spans="1:1">
      <c r="A2764" t="s">
        <v>316</v>
      </c>
    </row>
    <row r="2765" spans="1:1">
      <c r="A2765" t="s">
        <v>316</v>
      </c>
    </row>
    <row r="2766" spans="1:1">
      <c r="A2766" t="s">
        <v>312</v>
      </c>
    </row>
    <row r="2767" spans="1:1">
      <c r="A2767" t="s">
        <v>312</v>
      </c>
    </row>
    <row r="2768" spans="1:1">
      <c r="A2768" t="s">
        <v>318</v>
      </c>
    </row>
    <row r="2769" spans="1:1">
      <c r="A2769" t="s">
        <v>318</v>
      </c>
    </row>
    <row r="2770" spans="1:1">
      <c r="A2770" t="s">
        <v>310</v>
      </c>
    </row>
    <row r="2771" spans="1:1">
      <c r="A2771" t="s">
        <v>310</v>
      </c>
    </row>
    <row r="2772" spans="1:1">
      <c r="A2772" t="s">
        <v>317</v>
      </c>
    </row>
    <row r="2773" spans="1:1">
      <c r="A2773" t="s">
        <v>317</v>
      </c>
    </row>
    <row r="2774" spans="1:1">
      <c r="A2774" t="s">
        <v>317</v>
      </c>
    </row>
    <row r="2775" spans="1:1">
      <c r="A2775" t="s">
        <v>313</v>
      </c>
    </row>
    <row r="2776" spans="1:1">
      <c r="A2776" t="s">
        <v>313</v>
      </c>
    </row>
    <row r="2777" spans="1:1">
      <c r="A2777" t="s">
        <v>314</v>
      </c>
    </row>
    <row r="2778" spans="1:1">
      <c r="A2778" t="s">
        <v>314</v>
      </c>
    </row>
    <row r="2779" spans="1:1">
      <c r="A2779" t="s">
        <v>314</v>
      </c>
    </row>
    <row r="2780" spans="1:1">
      <c r="A2780" t="s">
        <v>315</v>
      </c>
    </row>
    <row r="2781" spans="1:1">
      <c r="A2781" t="s">
        <v>315</v>
      </c>
    </row>
    <row r="2782" spans="1:1">
      <c r="A2782" t="s">
        <v>310</v>
      </c>
    </row>
    <row r="2783" spans="1:1">
      <c r="A2783" t="s">
        <v>315</v>
      </c>
    </row>
    <row r="2784" spans="1:1">
      <c r="A2784" t="s">
        <v>313</v>
      </c>
    </row>
    <row r="2785" spans="1:1">
      <c r="A2785" t="s">
        <v>311</v>
      </c>
    </row>
    <row r="2786" spans="1:1">
      <c r="A2786" t="s">
        <v>318</v>
      </c>
    </row>
    <row r="2787" spans="1:1">
      <c r="A2787" t="s">
        <v>318</v>
      </c>
    </row>
    <row r="2788" spans="1:1">
      <c r="A2788" t="s">
        <v>311</v>
      </c>
    </row>
    <row r="2789" spans="1:1">
      <c r="A2789" t="s">
        <v>311</v>
      </c>
    </row>
    <row r="2790" spans="1:1">
      <c r="A2790" t="s">
        <v>312</v>
      </c>
    </row>
    <row r="2791" spans="1:1">
      <c r="A2791" t="s">
        <v>312</v>
      </c>
    </row>
    <row r="2792" spans="1:1">
      <c r="A2792" t="s">
        <v>312</v>
      </c>
    </row>
    <row r="2793" spans="1:1">
      <c r="A2793" t="s">
        <v>314</v>
      </c>
    </row>
    <row r="2794" spans="1:1">
      <c r="A2794" t="s">
        <v>314</v>
      </c>
    </row>
    <row r="2795" spans="1:1">
      <c r="A2795" t="s">
        <v>314</v>
      </c>
    </row>
    <row r="2796" spans="1:1">
      <c r="A2796" t="s">
        <v>313</v>
      </c>
    </row>
    <row r="2797" spans="1:1">
      <c r="A2797" t="s">
        <v>313</v>
      </c>
    </row>
    <row r="2798" spans="1:1">
      <c r="A2798" t="s">
        <v>315</v>
      </c>
    </row>
    <row r="2799" spans="1:1">
      <c r="A2799" t="s">
        <v>318</v>
      </c>
    </row>
    <row r="2800" spans="1:1">
      <c r="A2800" t="s">
        <v>316</v>
      </c>
    </row>
    <row r="2801" spans="1:1">
      <c r="A2801" t="s">
        <v>315</v>
      </c>
    </row>
    <row r="2802" spans="1:1">
      <c r="A2802" t="s">
        <v>316</v>
      </c>
    </row>
    <row r="2803" spans="1:1">
      <c r="A2803" t="s">
        <v>316</v>
      </c>
    </row>
    <row r="2804" spans="1:1">
      <c r="A2804" t="s">
        <v>310</v>
      </c>
    </row>
    <row r="2805" spans="1:1">
      <c r="A2805" t="s">
        <v>310</v>
      </c>
    </row>
    <row r="2806" spans="1:1">
      <c r="A2806" t="s">
        <v>310</v>
      </c>
    </row>
    <row r="2807" spans="1:1">
      <c r="A2807" t="s">
        <v>317</v>
      </c>
    </row>
    <row r="2808" spans="1:1">
      <c r="A2808" t="s">
        <v>317</v>
      </c>
    </row>
    <row r="2809" spans="1:1">
      <c r="A2809" t="s">
        <v>317</v>
      </c>
    </row>
    <row r="2810" spans="1:1">
      <c r="A2810" t="s">
        <v>310</v>
      </c>
    </row>
    <row r="2811" spans="1:1">
      <c r="A2811" t="s">
        <v>310</v>
      </c>
    </row>
    <row r="2812" spans="1:1">
      <c r="A2812" t="s">
        <v>311</v>
      </c>
    </row>
    <row r="2813" spans="1:1">
      <c r="A2813" t="s">
        <v>311</v>
      </c>
    </row>
    <row r="2814" spans="1:1">
      <c r="A2814" t="s">
        <v>311</v>
      </c>
    </row>
    <row r="2815" spans="1:1">
      <c r="A2815" t="s">
        <v>312</v>
      </c>
    </row>
    <row r="2816" spans="1:1">
      <c r="A2816" t="s">
        <v>314</v>
      </c>
    </row>
    <row r="2817" spans="1:1">
      <c r="A2817" t="s">
        <v>310</v>
      </c>
    </row>
    <row r="2818" spans="1:1">
      <c r="A2818" t="s">
        <v>312</v>
      </c>
    </row>
    <row r="2819" spans="1:1">
      <c r="A2819" t="s">
        <v>313</v>
      </c>
    </row>
    <row r="2820" spans="1:1">
      <c r="A2820" t="s">
        <v>313</v>
      </c>
    </row>
    <row r="2821" spans="1:1">
      <c r="A2821" t="s">
        <v>313</v>
      </c>
    </row>
    <row r="2822" spans="1:1">
      <c r="A2822" t="s">
        <v>314</v>
      </c>
    </row>
    <row r="2823" spans="1:1">
      <c r="A2823" t="s">
        <v>314</v>
      </c>
    </row>
    <row r="2824" spans="1:1">
      <c r="A2824" t="s">
        <v>312</v>
      </c>
    </row>
    <row r="2825" spans="1:1">
      <c r="A2825" t="s">
        <v>312</v>
      </c>
    </row>
    <row r="2826" spans="1:1">
      <c r="A2826" t="s">
        <v>311</v>
      </c>
    </row>
    <row r="2827" spans="1:1">
      <c r="A2827" t="s">
        <v>311</v>
      </c>
    </row>
    <row r="2828" spans="1:1">
      <c r="A2828" t="s">
        <v>311</v>
      </c>
    </row>
    <row r="2829" spans="1:1">
      <c r="A2829" t="s">
        <v>314</v>
      </c>
    </row>
    <row r="2830" spans="1:1">
      <c r="A2830" t="s">
        <v>313</v>
      </c>
    </row>
    <row r="2831" spans="1:1">
      <c r="A2831" t="s">
        <v>314</v>
      </c>
    </row>
    <row r="2832" spans="1:1">
      <c r="A2832" t="s">
        <v>310</v>
      </c>
    </row>
    <row r="2833" spans="1:1">
      <c r="A2833" t="s">
        <v>310</v>
      </c>
    </row>
    <row r="2834" spans="1:1">
      <c r="A2834" t="s">
        <v>310</v>
      </c>
    </row>
    <row r="2835" spans="1:1">
      <c r="A2835" t="s">
        <v>313</v>
      </c>
    </row>
    <row r="2836" spans="1:1">
      <c r="A2836" t="s">
        <v>314</v>
      </c>
    </row>
    <row r="2837" spans="1:1">
      <c r="A2837" t="s">
        <v>314</v>
      </c>
    </row>
    <row r="2838" spans="1:1">
      <c r="A2838" t="s">
        <v>313</v>
      </c>
    </row>
    <row r="2839" spans="1:1">
      <c r="A2839" t="s">
        <v>314</v>
      </c>
    </row>
    <row r="2840" spans="1:1">
      <c r="A2840" t="s">
        <v>310</v>
      </c>
    </row>
    <row r="2841" spans="1:1">
      <c r="A2841" t="s">
        <v>310</v>
      </c>
    </row>
    <row r="2842" spans="1:1">
      <c r="A2842" t="s">
        <v>310</v>
      </c>
    </row>
    <row r="2843" spans="1:1">
      <c r="A2843" t="s">
        <v>312</v>
      </c>
    </row>
    <row r="2844" spans="1:1">
      <c r="A2844" t="s">
        <v>314</v>
      </c>
    </row>
    <row r="2845" spans="1:1">
      <c r="A2845" t="s">
        <v>314</v>
      </c>
    </row>
    <row r="2846" spans="1:1">
      <c r="A2846" t="s">
        <v>314</v>
      </c>
    </row>
    <row r="2847" spans="1:1">
      <c r="A2847" t="s">
        <v>313</v>
      </c>
    </row>
    <row r="2848" spans="1:1">
      <c r="A2848" t="s">
        <v>313</v>
      </c>
    </row>
    <row r="2849" spans="1:1">
      <c r="A2849" t="s">
        <v>311</v>
      </c>
    </row>
    <row r="2850" spans="1:1">
      <c r="A2850" t="s">
        <v>314</v>
      </c>
    </row>
    <row r="2851" spans="1:1">
      <c r="A2851" t="s">
        <v>312</v>
      </c>
    </row>
    <row r="2852" spans="1:1">
      <c r="A2852" t="s">
        <v>312</v>
      </c>
    </row>
    <row r="2853" spans="1:1">
      <c r="A2853" t="s">
        <v>312</v>
      </c>
    </row>
    <row r="2854" spans="1:1">
      <c r="A2854" t="s">
        <v>311</v>
      </c>
    </row>
    <row r="2855" spans="1:1">
      <c r="A2855" t="s">
        <v>311</v>
      </c>
    </row>
    <row r="2856" spans="1:1">
      <c r="A2856" t="s">
        <v>311</v>
      </c>
    </row>
    <row r="2857" spans="1:1">
      <c r="A2857" t="s">
        <v>310</v>
      </c>
    </row>
    <row r="2858" spans="1:1">
      <c r="A2858" t="s">
        <v>310</v>
      </c>
    </row>
    <row r="2859" spans="1:1">
      <c r="A2859" t="s">
        <v>310</v>
      </c>
    </row>
    <row r="2860" spans="1:1">
      <c r="A2860" t="s">
        <v>313</v>
      </c>
    </row>
    <row r="2861" spans="1:1">
      <c r="A2861" t="s">
        <v>311</v>
      </c>
    </row>
    <row r="2862" spans="1:1">
      <c r="A2862" t="s">
        <v>312</v>
      </c>
    </row>
    <row r="2863" spans="1:1">
      <c r="A2863" t="s">
        <v>311</v>
      </c>
    </row>
    <row r="2864" spans="1:1">
      <c r="A2864" t="s">
        <v>312</v>
      </c>
    </row>
    <row r="2865" spans="1:1">
      <c r="A2865" t="s">
        <v>312</v>
      </c>
    </row>
    <row r="2866" spans="1:1">
      <c r="A2866" t="s">
        <v>312</v>
      </c>
    </row>
    <row r="2867" spans="1:1">
      <c r="A2867" t="s">
        <v>313</v>
      </c>
    </row>
    <row r="2868" spans="1:1">
      <c r="A2868" t="s">
        <v>313</v>
      </c>
    </row>
    <row r="2869" spans="1:1">
      <c r="A2869" t="s">
        <v>313</v>
      </c>
    </row>
    <row r="2870" spans="1:1">
      <c r="A2870" t="s">
        <v>311</v>
      </c>
    </row>
    <row r="2871" spans="1:1">
      <c r="A2871" t="s">
        <v>311</v>
      </c>
    </row>
    <row r="2872" spans="1:1">
      <c r="A2872" t="s">
        <v>311</v>
      </c>
    </row>
    <row r="2873" spans="1:1">
      <c r="A2873" t="s">
        <v>312</v>
      </c>
    </row>
    <row r="2874" spans="1:1">
      <c r="A2874" t="s">
        <v>312</v>
      </c>
    </row>
    <row r="2875" spans="1:1">
      <c r="A2875" t="s">
        <v>314</v>
      </c>
    </row>
    <row r="2876" spans="1:1">
      <c r="A2876" t="s">
        <v>313</v>
      </c>
    </row>
    <row r="2877" spans="1:1">
      <c r="A2877" t="s">
        <v>313</v>
      </c>
    </row>
    <row r="2878" spans="1:1">
      <c r="A2878" t="s">
        <v>310</v>
      </c>
    </row>
    <row r="2879" spans="1:1">
      <c r="A2879" t="s">
        <v>314</v>
      </c>
    </row>
    <row r="2880" spans="1:1">
      <c r="A2880" t="s">
        <v>314</v>
      </c>
    </row>
    <row r="2881" spans="1:1">
      <c r="A2881" t="s">
        <v>312</v>
      </c>
    </row>
    <row r="2882" spans="1:1">
      <c r="A2882" t="s">
        <v>310</v>
      </c>
    </row>
    <row r="2883" spans="1:1">
      <c r="A2883" t="s">
        <v>313</v>
      </c>
    </row>
    <row r="2884" spans="1:1">
      <c r="A2884" t="s">
        <v>310</v>
      </c>
    </row>
    <row r="2885" spans="1:1">
      <c r="A2885" t="s">
        <v>314</v>
      </c>
    </row>
    <row r="2886" spans="1:1">
      <c r="A2886" t="s">
        <v>314</v>
      </c>
    </row>
    <row r="2887" spans="1:1">
      <c r="A2887" t="s">
        <v>314</v>
      </c>
    </row>
    <row r="2888" spans="1:1">
      <c r="A2888" t="s">
        <v>313</v>
      </c>
    </row>
    <row r="2889" spans="1:1">
      <c r="A2889" t="s">
        <v>313</v>
      </c>
    </row>
    <row r="2890" spans="1:1">
      <c r="A2890" t="s">
        <v>310</v>
      </c>
    </row>
    <row r="2891" spans="1:1">
      <c r="A2891" t="s">
        <v>310</v>
      </c>
    </row>
    <row r="2892" spans="1:1">
      <c r="A2892" t="s">
        <v>312</v>
      </c>
    </row>
    <row r="2893" spans="1:1">
      <c r="A2893" t="s">
        <v>311</v>
      </c>
    </row>
    <row r="2894" spans="1:1">
      <c r="A2894" t="s">
        <v>310</v>
      </c>
    </row>
    <row r="2895" spans="1:1">
      <c r="A2895" t="s">
        <v>311</v>
      </c>
    </row>
    <row r="2896" spans="1:1">
      <c r="A2896" t="s">
        <v>313</v>
      </c>
    </row>
    <row r="2897" spans="1:1">
      <c r="A2897" t="s">
        <v>312</v>
      </c>
    </row>
    <row r="2898" spans="1:1">
      <c r="A2898" t="s">
        <v>311</v>
      </c>
    </row>
    <row r="2899" spans="1:1">
      <c r="A2899" t="s">
        <v>312</v>
      </c>
    </row>
    <row r="2900" spans="1:1">
      <c r="A2900" t="s">
        <v>310</v>
      </c>
    </row>
    <row r="2901" spans="1:1">
      <c r="A2901" t="s">
        <v>310</v>
      </c>
    </row>
    <row r="2902" spans="1:1">
      <c r="A2902" t="s">
        <v>311</v>
      </c>
    </row>
    <row r="2903" spans="1:1">
      <c r="A2903" t="s">
        <v>311</v>
      </c>
    </row>
    <row r="2904" spans="1:1">
      <c r="A2904" t="s">
        <v>312</v>
      </c>
    </row>
    <row r="2905" spans="1:1">
      <c r="A2905" t="s">
        <v>312</v>
      </c>
    </row>
    <row r="2906" spans="1:1">
      <c r="A2906" t="s">
        <v>311</v>
      </c>
    </row>
    <row r="2907" spans="1:1">
      <c r="A2907" t="s">
        <v>314</v>
      </c>
    </row>
    <row r="2908" spans="1:1">
      <c r="A2908" t="s">
        <v>312</v>
      </c>
    </row>
    <row r="2909" spans="1:1">
      <c r="A2909" t="s">
        <v>310</v>
      </c>
    </row>
    <row r="2910" spans="1:1">
      <c r="A2910" t="s">
        <v>313</v>
      </c>
    </row>
    <row r="2911" spans="1:1">
      <c r="A2911" t="s">
        <v>313</v>
      </c>
    </row>
    <row r="2912" spans="1:1">
      <c r="A2912" t="s">
        <v>314</v>
      </c>
    </row>
    <row r="2913" spans="1:1">
      <c r="A2913" t="s">
        <v>314</v>
      </c>
    </row>
    <row r="2914" spans="1:1">
      <c r="A2914" t="s">
        <v>313</v>
      </c>
    </row>
    <row r="2915" spans="1:1">
      <c r="A2915" t="s">
        <v>314</v>
      </c>
    </row>
    <row r="2916" spans="1:1">
      <c r="A2916" t="s">
        <v>314</v>
      </c>
    </row>
    <row r="2917" spans="1:1">
      <c r="A2917" t="s">
        <v>313</v>
      </c>
    </row>
    <row r="2918" spans="1:1">
      <c r="A2918" t="s">
        <v>312</v>
      </c>
    </row>
    <row r="2919" spans="1:1">
      <c r="A2919" t="s">
        <v>312</v>
      </c>
    </row>
    <row r="2920" spans="1:1">
      <c r="A2920" t="s">
        <v>310</v>
      </c>
    </row>
    <row r="2921" spans="1:1">
      <c r="A2921" t="s">
        <v>310</v>
      </c>
    </row>
    <row r="2922" spans="1:1">
      <c r="A2922" t="s">
        <v>310</v>
      </c>
    </row>
    <row r="2923" spans="1:1">
      <c r="A2923" t="s">
        <v>311</v>
      </c>
    </row>
    <row r="2924" spans="1:1">
      <c r="A2924" t="s">
        <v>311</v>
      </c>
    </row>
    <row r="2925" spans="1:1">
      <c r="A2925" t="s">
        <v>311</v>
      </c>
    </row>
    <row r="2926" spans="1:1">
      <c r="A2926" t="s">
        <v>312</v>
      </c>
    </row>
    <row r="2927" spans="1:1">
      <c r="A2927" t="s">
        <v>314</v>
      </c>
    </row>
    <row r="2928" spans="1:1">
      <c r="A2928" t="s">
        <v>313</v>
      </c>
    </row>
    <row r="2929" spans="1:1">
      <c r="A2929" t="s">
        <v>313</v>
      </c>
    </row>
    <row r="2930" spans="1:1">
      <c r="A2930" t="s">
        <v>311</v>
      </c>
    </row>
    <row r="2931" spans="1:1">
      <c r="A2931" t="s">
        <v>312</v>
      </c>
    </row>
    <row r="2932" spans="1:1">
      <c r="A2932" t="s">
        <v>312</v>
      </c>
    </row>
    <row r="2933" spans="1:1">
      <c r="A2933" t="s">
        <v>313</v>
      </c>
    </row>
    <row r="2934" spans="1:1">
      <c r="A2934" t="s">
        <v>310</v>
      </c>
    </row>
    <row r="2935" spans="1:1">
      <c r="A2935" t="s">
        <v>310</v>
      </c>
    </row>
    <row r="2936" spans="1:1">
      <c r="A2936" t="s">
        <v>312</v>
      </c>
    </row>
    <row r="2937" spans="1:1">
      <c r="A2937" t="s">
        <v>311</v>
      </c>
    </row>
    <row r="2938" spans="1:1">
      <c r="A2938" t="s">
        <v>311</v>
      </c>
    </row>
    <row r="2939" spans="1:1">
      <c r="A2939" t="s">
        <v>313</v>
      </c>
    </row>
    <row r="2940" spans="1:1">
      <c r="A2940" t="s">
        <v>313</v>
      </c>
    </row>
    <row r="2941" spans="1:1">
      <c r="A2941" t="s">
        <v>314</v>
      </c>
    </row>
    <row r="2942" spans="1:1">
      <c r="A2942" t="s">
        <v>314</v>
      </c>
    </row>
    <row r="2943" spans="1:1">
      <c r="A2943" t="s">
        <v>314</v>
      </c>
    </row>
    <row r="2944" spans="1:1">
      <c r="A2944" t="s">
        <v>310</v>
      </c>
    </row>
    <row r="2945" spans="1:1">
      <c r="A2945" t="s">
        <v>312</v>
      </c>
    </row>
    <row r="2946" spans="1:1">
      <c r="A2946" t="s">
        <v>314</v>
      </c>
    </row>
    <row r="2947" spans="1:1">
      <c r="A2947" t="s">
        <v>314</v>
      </c>
    </row>
    <row r="2948" spans="1:1">
      <c r="A2948" t="s">
        <v>313</v>
      </c>
    </row>
    <row r="2949" spans="1:1">
      <c r="A2949" t="s">
        <v>313</v>
      </c>
    </row>
    <row r="2950" spans="1:1">
      <c r="A2950" t="s">
        <v>312</v>
      </c>
    </row>
    <row r="2951" spans="1:1">
      <c r="A2951" t="s">
        <v>312</v>
      </c>
    </row>
    <row r="2952" spans="1:1">
      <c r="A2952" t="s">
        <v>311</v>
      </c>
    </row>
    <row r="2953" spans="1:1">
      <c r="A2953" t="s">
        <v>310</v>
      </c>
    </row>
    <row r="2954" spans="1:1">
      <c r="A2954" t="s">
        <v>311</v>
      </c>
    </row>
    <row r="2955" spans="1:1">
      <c r="A2955" t="s">
        <v>310</v>
      </c>
    </row>
    <row r="2956" spans="1:1">
      <c r="A2956" t="s">
        <v>310</v>
      </c>
    </row>
    <row r="2957" spans="1:1">
      <c r="A2957" t="s">
        <v>313</v>
      </c>
    </row>
    <row r="2958" spans="1:1">
      <c r="A2958" t="s">
        <v>311</v>
      </c>
    </row>
    <row r="2959" spans="1:1">
      <c r="A2959" t="s">
        <v>314</v>
      </c>
    </row>
    <row r="2960" spans="1:1">
      <c r="A2960" t="s">
        <v>314</v>
      </c>
    </row>
    <row r="2961" spans="1:1">
      <c r="A2961" t="s">
        <v>314</v>
      </c>
    </row>
    <row r="2962" spans="1:1">
      <c r="A2962" t="s">
        <v>314</v>
      </c>
    </row>
    <row r="2963" spans="1:1">
      <c r="A2963" t="s">
        <v>311</v>
      </c>
    </row>
    <row r="2964" spans="1:1">
      <c r="A2964" t="s">
        <v>310</v>
      </c>
    </row>
    <row r="2965" spans="1:1">
      <c r="A2965" t="s">
        <v>313</v>
      </c>
    </row>
    <row r="2966" spans="1:1">
      <c r="A2966" t="s">
        <v>312</v>
      </c>
    </row>
    <row r="2967" spans="1:1">
      <c r="A2967" t="s">
        <v>311</v>
      </c>
    </row>
    <row r="2968" spans="1:1">
      <c r="A2968" t="s">
        <v>312</v>
      </c>
    </row>
    <row r="2969" spans="1:1">
      <c r="A2969" t="s">
        <v>312</v>
      </c>
    </row>
    <row r="2970" spans="1:1">
      <c r="A2970" t="s">
        <v>313</v>
      </c>
    </row>
    <row r="2971" spans="1:1">
      <c r="A2971" t="s">
        <v>310</v>
      </c>
    </row>
    <row r="2972" spans="1:1">
      <c r="A2972" t="s">
        <v>311</v>
      </c>
    </row>
    <row r="2973" spans="1:1">
      <c r="A2973" t="s">
        <v>310</v>
      </c>
    </row>
    <row r="2974" spans="1:1">
      <c r="A2974" t="s">
        <v>310</v>
      </c>
    </row>
    <row r="2975" spans="1:1">
      <c r="A2975" t="s">
        <v>311</v>
      </c>
    </row>
    <row r="2976" spans="1:1">
      <c r="A2976" t="s">
        <v>312</v>
      </c>
    </row>
    <row r="2977" spans="1:1">
      <c r="A2977" t="s">
        <v>312</v>
      </c>
    </row>
    <row r="2978" spans="1:1">
      <c r="A2978" t="s">
        <v>312</v>
      </c>
    </row>
    <row r="2979" spans="1:1">
      <c r="A2979" t="s">
        <v>313</v>
      </c>
    </row>
    <row r="2980" spans="1:1">
      <c r="A2980" t="s">
        <v>313</v>
      </c>
    </row>
    <row r="2981" spans="1:1">
      <c r="A2981" t="s">
        <v>314</v>
      </c>
    </row>
    <row r="2982" spans="1:1">
      <c r="A2982" t="s">
        <v>314</v>
      </c>
    </row>
    <row r="2983" spans="1:1">
      <c r="A2983" t="s">
        <v>314</v>
      </c>
    </row>
    <row r="2984" spans="1:1">
      <c r="A2984" t="s">
        <v>317</v>
      </c>
    </row>
    <row r="2985" spans="1:1">
      <c r="A2985" t="s">
        <v>317</v>
      </c>
    </row>
    <row r="2986" spans="1:1">
      <c r="A2986" t="s">
        <v>315</v>
      </c>
    </row>
    <row r="2987" spans="1:1">
      <c r="A2987" t="s">
        <v>315</v>
      </c>
    </row>
    <row r="2988" spans="1:1">
      <c r="A2988" t="s">
        <v>315</v>
      </c>
    </row>
    <row r="2989" spans="1:1">
      <c r="A2989" t="s">
        <v>311</v>
      </c>
    </row>
    <row r="2990" spans="1:1">
      <c r="A2990" t="s">
        <v>311</v>
      </c>
    </row>
    <row r="2991" spans="1:1">
      <c r="A2991" t="s">
        <v>313</v>
      </c>
    </row>
    <row r="2992" spans="1:1">
      <c r="A2992" t="s">
        <v>318</v>
      </c>
    </row>
    <row r="2993" spans="1:1">
      <c r="A2993" t="s">
        <v>318</v>
      </c>
    </row>
    <row r="2994" spans="1:1">
      <c r="A2994" t="s">
        <v>316</v>
      </c>
    </row>
    <row r="2995" spans="1:1">
      <c r="A2995" t="s">
        <v>316</v>
      </c>
    </row>
    <row r="2996" spans="1:1">
      <c r="A2996" t="s">
        <v>316</v>
      </c>
    </row>
    <row r="2997" spans="1:1">
      <c r="A2997" t="s">
        <v>310</v>
      </c>
    </row>
    <row r="2998" spans="1:1">
      <c r="A2998" t="s">
        <v>310</v>
      </c>
    </row>
    <row r="2999" spans="1:1">
      <c r="A2999" t="s">
        <v>317</v>
      </c>
    </row>
    <row r="3000" spans="1:1">
      <c r="A3000" t="s">
        <v>318</v>
      </c>
    </row>
    <row r="3001" spans="1:1">
      <c r="A3001" t="s">
        <v>314</v>
      </c>
    </row>
    <row r="3002" spans="1:1">
      <c r="A3002" t="s">
        <v>313</v>
      </c>
    </row>
    <row r="3003" spans="1:1">
      <c r="A3003" t="s">
        <v>319</v>
      </c>
    </row>
    <row r="3004" spans="1:1">
      <c r="A3004" t="s">
        <v>319</v>
      </c>
    </row>
    <row r="3005" spans="1:1">
      <c r="A3005" t="s">
        <v>319</v>
      </c>
    </row>
    <row r="3006" spans="1:1">
      <c r="A3006" t="s">
        <v>310</v>
      </c>
    </row>
    <row r="3007" spans="1:1">
      <c r="A3007" t="s">
        <v>311</v>
      </c>
    </row>
    <row r="3008" spans="1:1">
      <c r="A3008" t="s">
        <v>311</v>
      </c>
    </row>
    <row r="3009" spans="1:1">
      <c r="A3009" t="s">
        <v>314</v>
      </c>
    </row>
    <row r="3010" spans="1:1">
      <c r="A3010" t="s">
        <v>311</v>
      </c>
    </row>
    <row r="3011" spans="1:1">
      <c r="A3011" t="s">
        <v>312</v>
      </c>
    </row>
    <row r="3012" spans="1:1">
      <c r="A3012" t="s">
        <v>312</v>
      </c>
    </row>
    <row r="3013" spans="1:1">
      <c r="A3013" t="s">
        <v>312</v>
      </c>
    </row>
    <row r="3014" spans="1:1">
      <c r="A3014" t="s">
        <v>310</v>
      </c>
    </row>
    <row r="3015" spans="1:1">
      <c r="A3015" t="s">
        <v>313</v>
      </c>
    </row>
    <row r="3016" spans="1:1">
      <c r="A3016" t="s">
        <v>313</v>
      </c>
    </row>
    <row r="3017" spans="1:1">
      <c r="A3017" t="s">
        <v>310</v>
      </c>
    </row>
    <row r="3018" spans="1:1">
      <c r="A3018" t="s">
        <v>314</v>
      </c>
    </row>
    <row r="3019" spans="1:1">
      <c r="A3019" t="s">
        <v>313</v>
      </c>
    </row>
    <row r="3020" spans="1:1">
      <c r="A3020" t="s">
        <v>314</v>
      </c>
    </row>
    <row r="3021" spans="1:1">
      <c r="A3021" t="s">
        <v>313</v>
      </c>
    </row>
    <row r="3022" spans="1:1">
      <c r="A3022" t="s">
        <v>313</v>
      </c>
    </row>
    <row r="3023" spans="1:1">
      <c r="A3023" t="s">
        <v>312</v>
      </c>
    </row>
    <row r="3024" spans="1:1">
      <c r="A3024" t="s">
        <v>310</v>
      </c>
    </row>
    <row r="3025" spans="1:1">
      <c r="A3025" t="s">
        <v>312</v>
      </c>
    </row>
    <row r="3026" spans="1:1">
      <c r="A3026" t="s">
        <v>312</v>
      </c>
    </row>
    <row r="3027" spans="1:1">
      <c r="A3027" t="s">
        <v>314</v>
      </c>
    </row>
    <row r="3028" spans="1:1">
      <c r="A3028" t="s">
        <v>314</v>
      </c>
    </row>
    <row r="3029" spans="1:1">
      <c r="A3029" t="s">
        <v>310</v>
      </c>
    </row>
    <row r="3030" spans="1:1">
      <c r="A3030" t="s">
        <v>310</v>
      </c>
    </row>
    <row r="3031" spans="1:1">
      <c r="A3031" t="s">
        <v>311</v>
      </c>
    </row>
    <row r="3032" spans="1:1">
      <c r="A3032" t="s">
        <v>311</v>
      </c>
    </row>
    <row r="3033" spans="1:1">
      <c r="A3033" t="s">
        <v>311</v>
      </c>
    </row>
    <row r="3034" spans="1:1">
      <c r="A3034" t="s">
        <v>312</v>
      </c>
    </row>
    <row r="3035" spans="1:1">
      <c r="A3035" t="s">
        <v>319</v>
      </c>
    </row>
    <row r="3036" spans="1:1">
      <c r="A3036" t="s">
        <v>314</v>
      </c>
    </row>
    <row r="3037" spans="1:1">
      <c r="A3037" t="s">
        <v>314</v>
      </c>
    </row>
    <row r="3038" spans="1:1">
      <c r="A3038" t="s">
        <v>314</v>
      </c>
    </row>
    <row r="3039" spans="1:1">
      <c r="A3039" t="s">
        <v>313</v>
      </c>
    </row>
    <row r="3040" spans="1:1">
      <c r="A3040" t="s">
        <v>313</v>
      </c>
    </row>
    <row r="3041" spans="1:1">
      <c r="A3041" t="s">
        <v>313</v>
      </c>
    </row>
    <row r="3042" spans="1:1">
      <c r="A3042" t="s">
        <v>312</v>
      </c>
    </row>
    <row r="3043" spans="1:1">
      <c r="A3043" t="s">
        <v>319</v>
      </c>
    </row>
    <row r="3044" spans="1:1">
      <c r="A3044" t="s">
        <v>319</v>
      </c>
    </row>
    <row r="3045" spans="1:1">
      <c r="A3045" t="s">
        <v>311</v>
      </c>
    </row>
    <row r="3046" spans="1:1">
      <c r="A3046" t="s">
        <v>311</v>
      </c>
    </row>
    <row r="3047" spans="1:1">
      <c r="A3047" t="s">
        <v>312</v>
      </c>
    </row>
    <row r="3048" spans="1:1">
      <c r="A3048" t="s">
        <v>310</v>
      </c>
    </row>
    <row r="3049" spans="1:1">
      <c r="A3049" t="s">
        <v>310</v>
      </c>
    </row>
    <row r="3050" spans="1:1">
      <c r="A3050" t="s">
        <v>310</v>
      </c>
    </row>
    <row r="3051" spans="1:1">
      <c r="A3051" t="s">
        <v>311</v>
      </c>
    </row>
    <row r="3052" spans="1:1">
      <c r="A3052" t="s">
        <v>314</v>
      </c>
    </row>
    <row r="3053" spans="1:1">
      <c r="A3053" t="s">
        <v>314</v>
      </c>
    </row>
    <row r="3054" spans="1:1">
      <c r="A3054" t="s">
        <v>314</v>
      </c>
    </row>
    <row r="3055" spans="1:1">
      <c r="A3055" t="s">
        <v>313</v>
      </c>
    </row>
    <row r="3056" spans="1:1">
      <c r="A3056" t="s">
        <v>310</v>
      </c>
    </row>
    <row r="3057" spans="1:1">
      <c r="A3057" t="s">
        <v>312</v>
      </c>
    </row>
    <row r="3058" spans="1:1">
      <c r="A3058" t="s">
        <v>312</v>
      </c>
    </row>
    <row r="3059" spans="1:1">
      <c r="A3059" t="s">
        <v>311</v>
      </c>
    </row>
    <row r="3060" spans="1:1">
      <c r="A3060" t="s">
        <v>311</v>
      </c>
    </row>
    <row r="3061" spans="1:1">
      <c r="A3061" t="s">
        <v>311</v>
      </c>
    </row>
    <row r="3062" spans="1:1">
      <c r="A3062" t="s">
        <v>310</v>
      </c>
    </row>
    <row r="3063" spans="1:1">
      <c r="A3063" t="s">
        <v>310</v>
      </c>
    </row>
    <row r="3064" spans="1:1">
      <c r="A3064" t="s">
        <v>313</v>
      </c>
    </row>
    <row r="3065" spans="1:1">
      <c r="A3065" t="s">
        <v>313</v>
      </c>
    </row>
    <row r="3066" spans="1:1">
      <c r="A3066" t="s">
        <v>312</v>
      </c>
    </row>
    <row r="3067" spans="1:1">
      <c r="A3067" t="s">
        <v>311</v>
      </c>
    </row>
    <row r="3068" spans="1:1">
      <c r="A3068" t="s">
        <v>313</v>
      </c>
    </row>
    <row r="3069" spans="1:1">
      <c r="A3069" t="s">
        <v>313</v>
      </c>
    </row>
    <row r="3070" spans="1:1">
      <c r="A3070" t="s">
        <v>313</v>
      </c>
    </row>
    <row r="3071" spans="1:1">
      <c r="A3071" t="s">
        <v>312</v>
      </c>
    </row>
    <row r="3072" spans="1:1">
      <c r="A3072" t="s">
        <v>314</v>
      </c>
    </row>
    <row r="3073" spans="1:1">
      <c r="A3073" t="s">
        <v>311</v>
      </c>
    </row>
    <row r="3074" spans="1:1">
      <c r="A3074" t="s">
        <v>311</v>
      </c>
    </row>
    <row r="3075" spans="1:1">
      <c r="A3075" t="s">
        <v>312</v>
      </c>
    </row>
    <row r="3076" spans="1:1">
      <c r="A3076" t="s">
        <v>312</v>
      </c>
    </row>
    <row r="3077" spans="1:1">
      <c r="A3077" t="s">
        <v>310</v>
      </c>
    </row>
    <row r="3078" spans="1:1">
      <c r="A3078" t="s">
        <v>310</v>
      </c>
    </row>
    <row r="3079" spans="1:1">
      <c r="A3079" t="s">
        <v>314</v>
      </c>
    </row>
    <row r="3080" spans="1:1">
      <c r="A3080" t="s">
        <v>314</v>
      </c>
    </row>
    <row r="3081" spans="1:1">
      <c r="A3081" t="s">
        <v>310</v>
      </c>
    </row>
    <row r="3082" spans="1:1">
      <c r="A3082" t="s">
        <v>316</v>
      </c>
    </row>
    <row r="3083" spans="1:1">
      <c r="A3083" t="s">
        <v>318</v>
      </c>
    </row>
    <row r="3084" spans="1:1">
      <c r="A3084" t="s">
        <v>318</v>
      </c>
    </row>
    <row r="3085" spans="1:1">
      <c r="A3085" t="s">
        <v>311</v>
      </c>
    </row>
    <row r="3086" spans="1:1">
      <c r="A3086" t="s">
        <v>318</v>
      </c>
    </row>
    <row r="3087" spans="1:1">
      <c r="A3087" t="s">
        <v>312</v>
      </c>
    </row>
    <row r="3088" spans="1:1">
      <c r="A3088" t="s">
        <v>311</v>
      </c>
    </row>
    <row r="3089" spans="1:1">
      <c r="A3089" t="s">
        <v>316</v>
      </c>
    </row>
    <row r="3090" spans="1:1">
      <c r="A3090" t="s">
        <v>310</v>
      </c>
    </row>
    <row r="3091" spans="1:1">
      <c r="A3091" t="s">
        <v>310</v>
      </c>
    </row>
    <row r="3092" spans="1:1">
      <c r="A3092" t="s">
        <v>310</v>
      </c>
    </row>
    <row r="3093" spans="1:1">
      <c r="A3093" t="s">
        <v>316</v>
      </c>
    </row>
    <row r="3094" spans="1:1">
      <c r="A3094" t="s">
        <v>311</v>
      </c>
    </row>
    <row r="3095" spans="1:1">
      <c r="A3095" t="s">
        <v>314</v>
      </c>
    </row>
    <row r="3096" spans="1:1">
      <c r="A3096" t="s">
        <v>312</v>
      </c>
    </row>
    <row r="3097" spans="1:1">
      <c r="A3097" t="s">
        <v>312</v>
      </c>
    </row>
    <row r="3098" spans="1:1">
      <c r="A3098" t="s">
        <v>313</v>
      </c>
    </row>
    <row r="3099" spans="1:1">
      <c r="A3099" t="s">
        <v>313</v>
      </c>
    </row>
    <row r="3100" spans="1:1">
      <c r="A3100" t="s">
        <v>313</v>
      </c>
    </row>
    <row r="3101" spans="1:1">
      <c r="A3101" t="s">
        <v>314</v>
      </c>
    </row>
    <row r="3102" spans="1:1">
      <c r="A3102" t="s">
        <v>317</v>
      </c>
    </row>
    <row r="3103" spans="1:1">
      <c r="A3103" t="s">
        <v>314</v>
      </c>
    </row>
    <row r="3104" spans="1:1">
      <c r="A3104" t="s">
        <v>317</v>
      </c>
    </row>
    <row r="3105" spans="1:1">
      <c r="A3105" t="s">
        <v>315</v>
      </c>
    </row>
    <row r="3106" spans="1:1">
      <c r="A3106" t="s">
        <v>315</v>
      </c>
    </row>
    <row r="3107" spans="1:1">
      <c r="A3107" t="s">
        <v>315</v>
      </c>
    </row>
    <row r="3108" spans="1:1">
      <c r="A3108" t="s">
        <v>317</v>
      </c>
    </row>
    <row r="3109" spans="1:1">
      <c r="A3109" t="s">
        <v>313</v>
      </c>
    </row>
    <row r="3110" spans="1:1">
      <c r="A3110" t="s">
        <v>314</v>
      </c>
    </row>
    <row r="3111" spans="1:1">
      <c r="A3111" t="s">
        <v>313</v>
      </c>
    </row>
    <row r="3112" spans="1:1">
      <c r="A3112" t="s">
        <v>310</v>
      </c>
    </row>
    <row r="3113" spans="1:1">
      <c r="A3113" t="s">
        <v>312</v>
      </c>
    </row>
    <row r="3114" spans="1:1">
      <c r="A3114" t="s">
        <v>312</v>
      </c>
    </row>
    <row r="3115" spans="1:1">
      <c r="A3115" t="s">
        <v>312</v>
      </c>
    </row>
    <row r="3116" spans="1:1">
      <c r="A3116" t="s">
        <v>310</v>
      </c>
    </row>
    <row r="3117" spans="1:1">
      <c r="A3117" t="s">
        <v>314</v>
      </c>
    </row>
    <row r="3118" spans="1:1">
      <c r="A3118" t="s">
        <v>310</v>
      </c>
    </row>
    <row r="3119" spans="1:1">
      <c r="A3119" t="s">
        <v>311</v>
      </c>
    </row>
    <row r="3120" spans="1:1">
      <c r="A3120" t="s">
        <v>311</v>
      </c>
    </row>
    <row r="3121" spans="1:1">
      <c r="A3121" t="s">
        <v>311</v>
      </c>
    </row>
    <row r="3122" spans="1:1">
      <c r="A3122" t="s">
        <v>314</v>
      </c>
    </row>
    <row r="3123" spans="1:1">
      <c r="A3123" t="s">
        <v>313</v>
      </c>
    </row>
    <row r="3124" spans="1:1">
      <c r="A3124" t="s">
        <v>313</v>
      </c>
    </row>
    <row r="3125" spans="1:1">
      <c r="A3125" t="s">
        <v>312</v>
      </c>
    </row>
    <row r="3126" spans="1:1">
      <c r="A3126" t="s">
        <v>312</v>
      </c>
    </row>
    <row r="3127" spans="1:1">
      <c r="A3127" t="s">
        <v>312</v>
      </c>
    </row>
    <row r="3128" spans="1:1">
      <c r="A3128" t="s">
        <v>314</v>
      </c>
    </row>
    <row r="3129" spans="1:1">
      <c r="A3129" t="s">
        <v>311</v>
      </c>
    </row>
    <row r="3130" spans="1:1">
      <c r="A3130" t="s">
        <v>311</v>
      </c>
    </row>
    <row r="3131" spans="1:1">
      <c r="A3131" t="s">
        <v>311</v>
      </c>
    </row>
    <row r="3132" spans="1:1">
      <c r="A3132" t="s">
        <v>310</v>
      </c>
    </row>
    <row r="3133" spans="1:1">
      <c r="A3133" t="s">
        <v>310</v>
      </c>
    </row>
    <row r="3134" spans="1:1">
      <c r="A3134" t="s">
        <v>313</v>
      </c>
    </row>
    <row r="3135" spans="1:1">
      <c r="A3135" t="s">
        <v>310</v>
      </c>
    </row>
    <row r="3136" spans="1:1">
      <c r="A3136" t="s">
        <v>314</v>
      </c>
    </row>
    <row r="3137" spans="1:1">
      <c r="A3137" t="s">
        <v>314</v>
      </c>
    </row>
    <row r="3138" spans="1:1">
      <c r="A3138" t="s">
        <v>313</v>
      </c>
    </row>
    <row r="3139" spans="1:1">
      <c r="A3139" t="s">
        <v>315</v>
      </c>
    </row>
    <row r="3140" spans="1:1">
      <c r="A3140" t="s">
        <v>314</v>
      </c>
    </row>
    <row r="3141" spans="1:1">
      <c r="A3141" t="s">
        <v>314</v>
      </c>
    </row>
    <row r="3142" spans="1:1">
      <c r="A3142" t="s">
        <v>314</v>
      </c>
    </row>
    <row r="3143" spans="1:1">
      <c r="A3143" t="s">
        <v>315</v>
      </c>
    </row>
    <row r="3144" spans="1:1">
      <c r="A3144" t="s">
        <v>315</v>
      </c>
    </row>
    <row r="3145" spans="1:1">
      <c r="A3145" t="s">
        <v>317</v>
      </c>
    </row>
    <row r="3146" spans="1:1">
      <c r="A3146" t="s">
        <v>310</v>
      </c>
    </row>
    <row r="3147" spans="1:1">
      <c r="A3147" t="s">
        <v>317</v>
      </c>
    </row>
    <row r="3148" spans="1:1">
      <c r="A3148" t="s">
        <v>313</v>
      </c>
    </row>
    <row r="3149" spans="1:1">
      <c r="A3149" t="s">
        <v>313</v>
      </c>
    </row>
    <row r="3150" spans="1:1">
      <c r="A3150" t="s">
        <v>313</v>
      </c>
    </row>
    <row r="3151" spans="1:1">
      <c r="A3151" t="s">
        <v>312</v>
      </c>
    </row>
    <row r="3152" spans="1:1">
      <c r="A3152" t="s">
        <v>312</v>
      </c>
    </row>
    <row r="3153" spans="1:1">
      <c r="A3153" t="s">
        <v>312</v>
      </c>
    </row>
    <row r="3154" spans="1:1">
      <c r="A3154" t="s">
        <v>311</v>
      </c>
    </row>
    <row r="3155" spans="1:1">
      <c r="A3155" t="s">
        <v>311</v>
      </c>
    </row>
    <row r="3156" spans="1:1">
      <c r="A3156" t="s">
        <v>311</v>
      </c>
    </row>
    <row r="3157" spans="1:1">
      <c r="A3157" t="s">
        <v>310</v>
      </c>
    </row>
    <row r="3158" spans="1:1">
      <c r="A3158" t="s">
        <v>317</v>
      </c>
    </row>
    <row r="3159" spans="1:1">
      <c r="A3159" t="s">
        <v>318</v>
      </c>
    </row>
    <row r="3160" spans="1:1">
      <c r="A3160" t="s">
        <v>318</v>
      </c>
    </row>
    <row r="3161" spans="1:1">
      <c r="A3161" t="s">
        <v>310</v>
      </c>
    </row>
    <row r="3162" spans="1:1">
      <c r="A3162" t="s">
        <v>318</v>
      </c>
    </row>
    <row r="3163" spans="1:1">
      <c r="A3163" t="s">
        <v>316</v>
      </c>
    </row>
    <row r="3164" spans="1:1">
      <c r="A3164" t="s">
        <v>316</v>
      </c>
    </row>
    <row r="3165" spans="1:1">
      <c r="A3165" t="s">
        <v>316</v>
      </c>
    </row>
    <row r="3166" spans="1:1">
      <c r="A3166" t="s">
        <v>315</v>
      </c>
    </row>
    <row r="3167" spans="1:1">
      <c r="A3167" t="s">
        <v>312</v>
      </c>
    </row>
    <row r="3168" spans="1:1">
      <c r="A3168" t="s">
        <v>312</v>
      </c>
    </row>
    <row r="3169" spans="1:1">
      <c r="A3169" t="s">
        <v>312</v>
      </c>
    </row>
    <row r="3170" spans="1:1">
      <c r="A3170" t="s">
        <v>313</v>
      </c>
    </row>
    <row r="3171" spans="1:1">
      <c r="A3171" t="s">
        <v>313</v>
      </c>
    </row>
    <row r="3172" spans="1:1">
      <c r="A3172" t="s">
        <v>313</v>
      </c>
    </row>
    <row r="3173" spans="1:1">
      <c r="A3173" t="s">
        <v>314</v>
      </c>
    </row>
    <row r="3174" spans="1:1">
      <c r="A3174" t="s">
        <v>314</v>
      </c>
    </row>
    <row r="3175" spans="1:1">
      <c r="A3175" t="s">
        <v>314</v>
      </c>
    </row>
    <row r="3176" spans="1:1">
      <c r="A3176" t="s">
        <v>310</v>
      </c>
    </row>
    <row r="3177" spans="1:1">
      <c r="A3177" t="s">
        <v>310</v>
      </c>
    </row>
    <row r="3178" spans="1:1">
      <c r="A3178" t="s">
        <v>316</v>
      </c>
    </row>
    <row r="3179" spans="1:1">
      <c r="A3179" t="s">
        <v>318</v>
      </c>
    </row>
    <row r="3180" spans="1:1">
      <c r="A3180" t="s">
        <v>316</v>
      </c>
    </row>
    <row r="3181" spans="1:1">
      <c r="A3181" t="s">
        <v>316</v>
      </c>
    </row>
    <row r="3182" spans="1:1">
      <c r="A3182" t="s">
        <v>318</v>
      </c>
    </row>
    <row r="3183" spans="1:1">
      <c r="A3183" t="s">
        <v>311</v>
      </c>
    </row>
    <row r="3184" spans="1:1">
      <c r="A3184" t="s">
        <v>315</v>
      </c>
    </row>
    <row r="3185" spans="1:1">
      <c r="A3185" t="s">
        <v>311</v>
      </c>
    </row>
    <row r="3186" spans="1:1">
      <c r="A3186" t="s">
        <v>315</v>
      </c>
    </row>
    <row r="3187" spans="1:1">
      <c r="A3187" t="s">
        <v>315</v>
      </c>
    </row>
    <row r="3188" spans="1:1">
      <c r="A3188" t="s">
        <v>317</v>
      </c>
    </row>
    <row r="3189" spans="1:1">
      <c r="A3189" t="s">
        <v>317</v>
      </c>
    </row>
    <row r="3190" spans="1:1">
      <c r="A3190" t="s">
        <v>317</v>
      </c>
    </row>
    <row r="3191" spans="1:1">
      <c r="A3191" t="s">
        <v>310</v>
      </c>
    </row>
    <row r="3192" spans="1:1">
      <c r="A3192" t="s">
        <v>315</v>
      </c>
    </row>
    <row r="3193" spans="1:1">
      <c r="A3193" t="s">
        <v>312</v>
      </c>
    </row>
    <row r="3194" spans="1:1">
      <c r="A3194" t="s">
        <v>311</v>
      </c>
    </row>
    <row r="3195" spans="1:1">
      <c r="A3195" t="s">
        <v>312</v>
      </c>
    </row>
    <row r="3196" spans="1:1">
      <c r="A3196" t="s">
        <v>315</v>
      </c>
    </row>
    <row r="3197" spans="1:1">
      <c r="A3197" t="s">
        <v>317</v>
      </c>
    </row>
    <row r="3198" spans="1:1">
      <c r="A3198" t="s">
        <v>317</v>
      </c>
    </row>
    <row r="3199" spans="1:1">
      <c r="A3199" t="s">
        <v>317</v>
      </c>
    </row>
    <row r="3200" spans="1:1">
      <c r="A3200" t="s">
        <v>310</v>
      </c>
    </row>
    <row r="3201" spans="1:1">
      <c r="A3201" t="s">
        <v>310</v>
      </c>
    </row>
    <row r="3202" spans="1:1">
      <c r="A3202" t="s">
        <v>310</v>
      </c>
    </row>
    <row r="3203" spans="1:1">
      <c r="A3203" t="s">
        <v>318</v>
      </c>
    </row>
    <row r="3204" spans="1:1">
      <c r="A3204" t="s">
        <v>316</v>
      </c>
    </row>
    <row r="3205" spans="1:1">
      <c r="A3205" t="s">
        <v>316</v>
      </c>
    </row>
    <row r="3206" spans="1:1">
      <c r="A3206" t="s">
        <v>316</v>
      </c>
    </row>
    <row r="3207" spans="1:1">
      <c r="A3207" t="s">
        <v>318</v>
      </c>
    </row>
    <row r="3208" spans="1:1">
      <c r="A3208" t="s">
        <v>312</v>
      </c>
    </row>
    <row r="3209" spans="1:1">
      <c r="A3209" t="s">
        <v>318</v>
      </c>
    </row>
    <row r="3210" spans="1:1">
      <c r="A3210" t="s">
        <v>314</v>
      </c>
    </row>
    <row r="3211" spans="1:1">
      <c r="A3211" t="s">
        <v>313</v>
      </c>
    </row>
    <row r="3212" spans="1:1">
      <c r="A3212" t="s">
        <v>311</v>
      </c>
    </row>
    <row r="3213" spans="1:1">
      <c r="A3213" t="s">
        <v>311</v>
      </c>
    </row>
    <row r="3214" spans="1:1">
      <c r="A3214" t="s">
        <v>314</v>
      </c>
    </row>
    <row r="3215" spans="1:1">
      <c r="A3215" t="s">
        <v>314</v>
      </c>
    </row>
    <row r="3216" spans="1:1">
      <c r="A3216" t="s">
        <v>311</v>
      </c>
    </row>
    <row r="3217" spans="1:1">
      <c r="A3217" t="s">
        <v>318</v>
      </c>
    </row>
    <row r="3218" spans="1:1">
      <c r="A3218" t="s">
        <v>313</v>
      </c>
    </row>
    <row r="3219" spans="1:1">
      <c r="A3219" t="s">
        <v>313</v>
      </c>
    </row>
    <row r="3220" spans="1:1">
      <c r="A3220" t="s">
        <v>311</v>
      </c>
    </row>
    <row r="3221" spans="1:1">
      <c r="A3221" t="s">
        <v>310</v>
      </c>
    </row>
    <row r="3222" spans="1:1">
      <c r="A3222" t="s">
        <v>310</v>
      </c>
    </row>
    <row r="3223" spans="1:1">
      <c r="A3223" t="s">
        <v>313</v>
      </c>
    </row>
    <row r="3224" spans="1:1">
      <c r="A3224" t="s">
        <v>312</v>
      </c>
    </row>
    <row r="3225" spans="1:1">
      <c r="A3225" t="s">
        <v>312</v>
      </c>
    </row>
    <row r="3226" spans="1:1">
      <c r="A3226" t="s">
        <v>312</v>
      </c>
    </row>
    <row r="3227" spans="1:1">
      <c r="A3227" t="s">
        <v>313</v>
      </c>
    </row>
    <row r="3228" spans="1:1">
      <c r="A3228" t="s">
        <v>314</v>
      </c>
    </row>
    <row r="3229" spans="1:1">
      <c r="A3229" t="s">
        <v>314</v>
      </c>
    </row>
    <row r="3230" spans="1:1">
      <c r="A3230" t="s">
        <v>314</v>
      </c>
    </row>
    <row r="3231" spans="1:1">
      <c r="A3231" t="s">
        <v>313</v>
      </c>
    </row>
    <row r="3232" spans="1:1">
      <c r="A3232" t="s">
        <v>311</v>
      </c>
    </row>
    <row r="3233" spans="1:1">
      <c r="A3233" t="s">
        <v>311</v>
      </c>
    </row>
    <row r="3234" spans="1:1">
      <c r="A3234" t="s">
        <v>314</v>
      </c>
    </row>
    <row r="3235" spans="1:1">
      <c r="A3235" t="s">
        <v>314</v>
      </c>
    </row>
    <row r="3236" spans="1:1">
      <c r="A3236" t="s">
        <v>314</v>
      </c>
    </row>
    <row r="3237" spans="1:1">
      <c r="A3237" t="s">
        <v>314</v>
      </c>
    </row>
    <row r="3238" spans="1:1">
      <c r="A3238" t="s">
        <v>313</v>
      </c>
    </row>
    <row r="3239" spans="1:1">
      <c r="A3239" t="s">
        <v>313</v>
      </c>
    </row>
    <row r="3240" spans="1:1">
      <c r="A3240" t="s">
        <v>310</v>
      </c>
    </row>
    <row r="3241" spans="1:1">
      <c r="A3241" t="s">
        <v>313</v>
      </c>
    </row>
    <row r="3242" spans="1:1">
      <c r="A3242" t="s">
        <v>312</v>
      </c>
    </row>
    <row r="3243" spans="1:1">
      <c r="A3243" t="s">
        <v>312</v>
      </c>
    </row>
    <row r="3244" spans="1:1">
      <c r="A3244" t="s">
        <v>311</v>
      </c>
    </row>
    <row r="3245" spans="1:1">
      <c r="A3245" t="s">
        <v>311</v>
      </c>
    </row>
    <row r="3246" spans="1:1">
      <c r="A3246" t="s">
        <v>311</v>
      </c>
    </row>
    <row r="3247" spans="1:1">
      <c r="A3247" t="s">
        <v>310</v>
      </c>
    </row>
    <row r="3248" spans="1:1">
      <c r="A3248" t="s">
        <v>312</v>
      </c>
    </row>
    <row r="3249" spans="1:1">
      <c r="A3249" t="s">
        <v>314</v>
      </c>
    </row>
    <row r="3250" spans="1:1">
      <c r="A3250" t="s">
        <v>310</v>
      </c>
    </row>
    <row r="3251" spans="1:1">
      <c r="A3251" t="s">
        <v>313</v>
      </c>
    </row>
    <row r="3252" spans="1:1">
      <c r="A3252" t="s">
        <v>310</v>
      </c>
    </row>
    <row r="3253" spans="1:1">
      <c r="A3253" t="s">
        <v>310</v>
      </c>
    </row>
    <row r="3254" spans="1:1">
      <c r="A3254" t="s">
        <v>311</v>
      </c>
    </row>
    <row r="3255" spans="1:1">
      <c r="A3255" t="s">
        <v>311</v>
      </c>
    </row>
    <row r="3256" spans="1:1">
      <c r="A3256" t="s">
        <v>311</v>
      </c>
    </row>
    <row r="3257" spans="1:1">
      <c r="A3257" t="s">
        <v>312</v>
      </c>
    </row>
    <row r="3258" spans="1:1">
      <c r="A3258" t="s">
        <v>312</v>
      </c>
    </row>
    <row r="3259" spans="1:1">
      <c r="A3259" t="s">
        <v>312</v>
      </c>
    </row>
    <row r="3260" spans="1:1">
      <c r="A3260" t="s">
        <v>313</v>
      </c>
    </row>
    <row r="3261" spans="1:1">
      <c r="A3261" t="s">
        <v>314</v>
      </c>
    </row>
    <row r="3262" spans="1:1">
      <c r="A3262" t="s">
        <v>310</v>
      </c>
    </row>
    <row r="3263" spans="1:1">
      <c r="A3263" t="s">
        <v>313</v>
      </c>
    </row>
    <row r="3264" spans="1:1">
      <c r="A3264" t="s">
        <v>314</v>
      </c>
    </row>
    <row r="3265" spans="1:1">
      <c r="A3265" t="s">
        <v>314</v>
      </c>
    </row>
    <row r="3266" spans="1:1">
      <c r="A3266" t="s">
        <v>313</v>
      </c>
    </row>
    <row r="3267" spans="1:1">
      <c r="A3267" t="s">
        <v>310</v>
      </c>
    </row>
    <row r="3268" spans="1:1">
      <c r="A3268" t="s">
        <v>310</v>
      </c>
    </row>
    <row r="3269" spans="1:1">
      <c r="A3269" t="s">
        <v>311</v>
      </c>
    </row>
    <row r="3270" spans="1:1">
      <c r="A3270" t="s">
        <v>311</v>
      </c>
    </row>
    <row r="3271" spans="1:1">
      <c r="A3271" t="s">
        <v>311</v>
      </c>
    </row>
    <row r="3272" spans="1:1">
      <c r="A3272" t="s">
        <v>312</v>
      </c>
    </row>
    <row r="3273" spans="1:1">
      <c r="A3273" t="s">
        <v>312</v>
      </c>
    </row>
    <row r="3274" spans="1:1">
      <c r="A3274" t="s">
        <v>312</v>
      </c>
    </row>
    <row r="3275" spans="1:1">
      <c r="A3275" t="s">
        <v>313</v>
      </c>
    </row>
    <row r="3276" spans="1:1">
      <c r="A3276" t="s">
        <v>313</v>
      </c>
    </row>
    <row r="3277" spans="1:1">
      <c r="A3277" t="s">
        <v>310</v>
      </c>
    </row>
    <row r="3278" spans="1:1">
      <c r="A3278" t="s">
        <v>314</v>
      </c>
    </row>
    <row r="3279" spans="1:1">
      <c r="A3279" t="s">
        <v>310</v>
      </c>
    </row>
    <row r="3280" spans="1:1">
      <c r="A3280" t="s">
        <v>312</v>
      </c>
    </row>
    <row r="3281" spans="1:1">
      <c r="A3281" t="s">
        <v>311</v>
      </c>
    </row>
    <row r="3282" spans="1:1">
      <c r="A3282" t="s">
        <v>311</v>
      </c>
    </row>
    <row r="3283" spans="1:1">
      <c r="A3283" t="s">
        <v>311</v>
      </c>
    </row>
    <row r="3284" spans="1:1">
      <c r="A3284" t="s">
        <v>312</v>
      </c>
    </row>
    <row r="3285" spans="1:1">
      <c r="A3285" t="s">
        <v>312</v>
      </c>
    </row>
    <row r="3286" spans="1:1">
      <c r="A3286" t="s">
        <v>313</v>
      </c>
    </row>
    <row r="3287" spans="1:1">
      <c r="A3287" t="s">
        <v>310</v>
      </c>
    </row>
    <row r="3288" spans="1:1">
      <c r="A3288" t="s">
        <v>313</v>
      </c>
    </row>
    <row r="3289" spans="1:1">
      <c r="A3289" t="s">
        <v>310</v>
      </c>
    </row>
    <row r="3290" spans="1:1">
      <c r="A3290" t="s">
        <v>314</v>
      </c>
    </row>
    <row r="3291" spans="1:1">
      <c r="A3291" t="s">
        <v>314</v>
      </c>
    </row>
    <row r="3292" spans="1:1">
      <c r="A3292" t="s">
        <v>314</v>
      </c>
    </row>
    <row r="3293" spans="1:1">
      <c r="A3293" t="s">
        <v>313</v>
      </c>
    </row>
    <row r="3294" spans="1:1">
      <c r="A3294" t="s">
        <v>318</v>
      </c>
    </row>
    <row r="3295" spans="1:1">
      <c r="A3295" t="s">
        <v>311</v>
      </c>
    </row>
    <row r="3296" spans="1:1">
      <c r="A3296" t="s">
        <v>311</v>
      </c>
    </row>
    <row r="3297" spans="1:1">
      <c r="A3297" t="s">
        <v>311</v>
      </c>
    </row>
    <row r="3298" spans="1:1">
      <c r="A3298" t="s">
        <v>318</v>
      </c>
    </row>
    <row r="3299" spans="1:1">
      <c r="A3299" t="s">
        <v>314</v>
      </c>
    </row>
    <row r="3300" spans="1:1">
      <c r="A3300" t="s">
        <v>318</v>
      </c>
    </row>
    <row r="3301" spans="1:1">
      <c r="A3301" t="s">
        <v>316</v>
      </c>
    </row>
    <row r="3302" spans="1:1">
      <c r="A3302" t="s">
        <v>314</v>
      </c>
    </row>
    <row r="3303" spans="1:1">
      <c r="A3303" t="s">
        <v>314</v>
      </c>
    </row>
    <row r="3304" spans="1:1">
      <c r="A3304" t="s">
        <v>313</v>
      </c>
    </row>
    <row r="3305" spans="1:1">
      <c r="A3305" t="s">
        <v>313</v>
      </c>
    </row>
    <row r="3306" spans="1:1">
      <c r="A3306" t="s">
        <v>312</v>
      </c>
    </row>
    <row r="3307" spans="1:1">
      <c r="A3307" t="s">
        <v>315</v>
      </c>
    </row>
    <row r="3308" spans="1:1">
      <c r="A3308" t="s">
        <v>315</v>
      </c>
    </row>
    <row r="3309" spans="1:1">
      <c r="A3309" t="s">
        <v>315</v>
      </c>
    </row>
    <row r="3310" spans="1:1">
      <c r="A3310" t="s">
        <v>317</v>
      </c>
    </row>
    <row r="3311" spans="1:1">
      <c r="A3311" t="s">
        <v>317</v>
      </c>
    </row>
    <row r="3312" spans="1:1">
      <c r="A3312" t="s">
        <v>317</v>
      </c>
    </row>
    <row r="3313" spans="1:1">
      <c r="A3313" t="s">
        <v>310</v>
      </c>
    </row>
    <row r="3314" spans="1:1">
      <c r="A3314" t="s">
        <v>310</v>
      </c>
    </row>
    <row r="3315" spans="1:1">
      <c r="A3315" t="s">
        <v>310</v>
      </c>
    </row>
    <row r="3316" spans="1:1">
      <c r="A3316" t="s">
        <v>316</v>
      </c>
    </row>
    <row r="3317" spans="1:1">
      <c r="A3317" t="s">
        <v>316</v>
      </c>
    </row>
    <row r="3318" spans="1:1">
      <c r="A3318" t="s">
        <v>313</v>
      </c>
    </row>
    <row r="3319" spans="1:1">
      <c r="A3319" t="s">
        <v>312</v>
      </c>
    </row>
    <row r="3320" spans="1:1">
      <c r="A3320" t="s">
        <v>312</v>
      </c>
    </row>
    <row r="3321" spans="1:1">
      <c r="A3321" t="s">
        <v>314</v>
      </c>
    </row>
    <row r="3322" spans="1:1">
      <c r="A3322" t="s">
        <v>314</v>
      </c>
    </row>
    <row r="3323" spans="1:1">
      <c r="A3323" t="s">
        <v>313</v>
      </c>
    </row>
    <row r="3324" spans="1:1">
      <c r="A3324" t="s">
        <v>313</v>
      </c>
    </row>
    <row r="3325" spans="1:1">
      <c r="A3325" t="s">
        <v>313</v>
      </c>
    </row>
    <row r="3326" spans="1:1">
      <c r="A3326" t="s">
        <v>312</v>
      </c>
    </row>
    <row r="3327" spans="1:1">
      <c r="A3327" t="s">
        <v>312</v>
      </c>
    </row>
    <row r="3328" spans="1:1">
      <c r="A3328" t="s">
        <v>312</v>
      </c>
    </row>
    <row r="3329" spans="1:1">
      <c r="A3329" t="s">
        <v>311</v>
      </c>
    </row>
    <row r="3330" spans="1:1">
      <c r="A3330" t="s">
        <v>311</v>
      </c>
    </row>
    <row r="3331" spans="1:1">
      <c r="A3331" t="s">
        <v>311</v>
      </c>
    </row>
    <row r="3332" spans="1:1">
      <c r="A3332" t="s">
        <v>314</v>
      </c>
    </row>
    <row r="3333" spans="1:1">
      <c r="A3333" t="s">
        <v>310</v>
      </c>
    </row>
    <row r="3334" spans="1:1">
      <c r="A3334" t="s">
        <v>310</v>
      </c>
    </row>
    <row r="3335" spans="1:1">
      <c r="A3335" t="s">
        <v>310</v>
      </c>
    </row>
    <row r="3336" spans="1:1">
      <c r="A3336" t="s">
        <v>310</v>
      </c>
    </row>
    <row r="3337" spans="1:1">
      <c r="A3337" t="s">
        <v>311</v>
      </c>
    </row>
    <row r="3338" spans="1:1">
      <c r="A3338" t="s">
        <v>311</v>
      </c>
    </row>
    <row r="3339" spans="1:1">
      <c r="A3339" t="s">
        <v>311</v>
      </c>
    </row>
    <row r="3340" spans="1:1">
      <c r="A3340" t="s">
        <v>312</v>
      </c>
    </row>
    <row r="3341" spans="1:1">
      <c r="A3341" t="s">
        <v>312</v>
      </c>
    </row>
    <row r="3342" spans="1:1">
      <c r="A3342" t="s">
        <v>312</v>
      </c>
    </row>
    <row r="3343" spans="1:1">
      <c r="A3343" t="s">
        <v>313</v>
      </c>
    </row>
    <row r="3344" spans="1:1">
      <c r="A3344" t="s">
        <v>313</v>
      </c>
    </row>
    <row r="3345" spans="1:1">
      <c r="A3345" t="s">
        <v>314</v>
      </c>
    </row>
    <row r="3346" spans="1:1">
      <c r="A3346" t="s">
        <v>314</v>
      </c>
    </row>
    <row r="3347" spans="1:1">
      <c r="A3347" t="s">
        <v>314</v>
      </c>
    </row>
    <row r="3348" spans="1:1">
      <c r="A3348" t="s">
        <v>313</v>
      </c>
    </row>
    <row r="3349" spans="1:1">
      <c r="A3349" t="s">
        <v>310</v>
      </c>
    </row>
    <row r="3350" spans="1:1">
      <c r="A3350" t="s">
        <v>310</v>
      </c>
    </row>
    <row r="3351" spans="1:1">
      <c r="A3351" t="s">
        <v>311</v>
      </c>
    </row>
    <row r="3352" spans="1:1">
      <c r="A3352" t="s">
        <v>314</v>
      </c>
    </row>
    <row r="3353" spans="1:1">
      <c r="A3353" t="s">
        <v>313</v>
      </c>
    </row>
    <row r="3354" spans="1:1">
      <c r="A3354" t="s">
        <v>313</v>
      </c>
    </row>
    <row r="3355" spans="1:1">
      <c r="A3355" t="s">
        <v>311</v>
      </c>
    </row>
    <row r="3356" spans="1:1">
      <c r="A3356" t="s">
        <v>310</v>
      </c>
    </row>
    <row r="3357" spans="1:1">
      <c r="A3357" t="s">
        <v>312</v>
      </c>
    </row>
    <row r="3358" spans="1:1">
      <c r="A3358" t="s">
        <v>312</v>
      </c>
    </row>
    <row r="3359" spans="1:1">
      <c r="A3359" t="s">
        <v>312</v>
      </c>
    </row>
    <row r="3360" spans="1:1">
      <c r="A3360" t="s">
        <v>313</v>
      </c>
    </row>
    <row r="3361" spans="1:1">
      <c r="A3361" t="s">
        <v>310</v>
      </c>
    </row>
    <row r="3362" spans="1:1">
      <c r="A3362" t="s">
        <v>310</v>
      </c>
    </row>
    <row r="3363" spans="1:1">
      <c r="A3363" t="s">
        <v>314</v>
      </c>
    </row>
    <row r="3364" spans="1:1">
      <c r="A3364" t="s">
        <v>314</v>
      </c>
    </row>
    <row r="3365" spans="1:1">
      <c r="A3365" t="s">
        <v>311</v>
      </c>
    </row>
    <row r="3366" spans="1:1">
      <c r="A3366" t="s">
        <v>312</v>
      </c>
    </row>
    <row r="3367" spans="1:1">
      <c r="A3367" t="s">
        <v>310</v>
      </c>
    </row>
    <row r="3368" spans="1:1">
      <c r="A3368" t="s">
        <v>314</v>
      </c>
    </row>
    <row r="3369" spans="1:1">
      <c r="A3369" t="s">
        <v>312</v>
      </c>
    </row>
    <row r="3370" spans="1:1">
      <c r="A3370" t="s">
        <v>314</v>
      </c>
    </row>
    <row r="3371" spans="1:1">
      <c r="A3371" t="s">
        <v>313</v>
      </c>
    </row>
    <row r="3372" spans="1:1">
      <c r="A3372" t="s">
        <v>313</v>
      </c>
    </row>
    <row r="3373" spans="1:1">
      <c r="A3373" t="s">
        <v>314</v>
      </c>
    </row>
    <row r="3374" spans="1:1">
      <c r="A3374" t="s">
        <v>312</v>
      </c>
    </row>
    <row r="3375" spans="1:1">
      <c r="A3375" t="s">
        <v>311</v>
      </c>
    </row>
    <row r="3376" spans="1:1">
      <c r="A3376" t="s">
        <v>311</v>
      </c>
    </row>
    <row r="3377" spans="1:1">
      <c r="A3377" t="s">
        <v>311</v>
      </c>
    </row>
    <row r="3378" spans="1:1">
      <c r="A3378" t="s">
        <v>310</v>
      </c>
    </row>
    <row r="3379" spans="1:1">
      <c r="A3379" t="s">
        <v>310</v>
      </c>
    </row>
    <row r="3380" spans="1:1">
      <c r="A3380" t="s">
        <v>313</v>
      </c>
    </row>
    <row r="3381" spans="1:1">
      <c r="A3381" t="s">
        <v>310</v>
      </c>
    </row>
    <row r="3382" spans="1:1">
      <c r="A3382" t="s">
        <v>310</v>
      </c>
    </row>
    <row r="3383" spans="1:1">
      <c r="A3383" t="s">
        <v>316</v>
      </c>
    </row>
    <row r="3384" spans="1:1">
      <c r="A3384" t="s">
        <v>316</v>
      </c>
    </row>
    <row r="3385" spans="1:1">
      <c r="A3385" t="s">
        <v>316</v>
      </c>
    </row>
    <row r="3386" spans="1:1">
      <c r="A3386" t="s">
        <v>314</v>
      </c>
    </row>
    <row r="3387" spans="1:1">
      <c r="A3387" t="s">
        <v>314</v>
      </c>
    </row>
    <row r="3388" spans="1:1">
      <c r="A3388" t="s">
        <v>314</v>
      </c>
    </row>
    <row r="3389" spans="1:1">
      <c r="A3389" t="s">
        <v>313</v>
      </c>
    </row>
    <row r="3390" spans="1:1">
      <c r="A3390" t="s">
        <v>313</v>
      </c>
    </row>
    <row r="3391" spans="1:1">
      <c r="A3391" t="s">
        <v>310</v>
      </c>
    </row>
    <row r="3392" spans="1:1">
      <c r="A3392" t="s">
        <v>315</v>
      </c>
    </row>
    <row r="3393" spans="1:1">
      <c r="A3393" t="s">
        <v>318</v>
      </c>
    </row>
    <row r="3394" spans="1:1">
      <c r="A3394" t="s">
        <v>318</v>
      </c>
    </row>
    <row r="3395" spans="1:1">
      <c r="A3395" t="s">
        <v>318</v>
      </c>
    </row>
    <row r="3396" spans="1:1">
      <c r="A3396" t="s">
        <v>311</v>
      </c>
    </row>
    <row r="3397" spans="1:1">
      <c r="A3397" t="s">
        <v>311</v>
      </c>
    </row>
    <row r="3398" spans="1:1">
      <c r="A3398" t="s">
        <v>315</v>
      </c>
    </row>
    <row r="3399" spans="1:1">
      <c r="A3399" t="s">
        <v>313</v>
      </c>
    </row>
    <row r="3400" spans="1:1">
      <c r="A3400" t="s">
        <v>315</v>
      </c>
    </row>
    <row r="3401" spans="1:1">
      <c r="A3401" t="s">
        <v>317</v>
      </c>
    </row>
    <row r="3402" spans="1:1">
      <c r="A3402" t="s">
        <v>311</v>
      </c>
    </row>
    <row r="3403" spans="1:1">
      <c r="A3403" t="s">
        <v>312</v>
      </c>
    </row>
    <row r="3404" spans="1:1">
      <c r="A3404" t="s">
        <v>312</v>
      </c>
    </row>
    <row r="3405" spans="1:1">
      <c r="A3405" t="s">
        <v>312</v>
      </c>
    </row>
    <row r="3406" spans="1:1">
      <c r="A3406" t="s">
        <v>317</v>
      </c>
    </row>
    <row r="3407" spans="1:1">
      <c r="A3407" t="s">
        <v>317</v>
      </c>
    </row>
    <row r="3408" spans="1:1">
      <c r="A3408" t="s">
        <v>310</v>
      </c>
    </row>
    <row r="3409" spans="1:1">
      <c r="A3409" t="s">
        <v>311</v>
      </c>
    </row>
    <row r="3410" spans="1:1">
      <c r="A3410" t="s">
        <v>310</v>
      </c>
    </row>
    <row r="3411" spans="1:1">
      <c r="A3411" t="s">
        <v>310</v>
      </c>
    </row>
    <row r="3412" spans="1:1">
      <c r="A3412" t="s">
        <v>311</v>
      </c>
    </row>
    <row r="3413" spans="1:1">
      <c r="A3413" t="s">
        <v>312</v>
      </c>
    </row>
    <row r="3414" spans="1:1">
      <c r="A3414" t="s">
        <v>312</v>
      </c>
    </row>
    <row r="3415" spans="1:1">
      <c r="A3415" t="s">
        <v>312</v>
      </c>
    </row>
    <row r="3416" spans="1:1">
      <c r="A3416" t="s">
        <v>313</v>
      </c>
    </row>
    <row r="3417" spans="1:1">
      <c r="A3417" t="s">
        <v>313</v>
      </c>
    </row>
    <row r="3418" spans="1:1">
      <c r="A3418" t="s">
        <v>314</v>
      </c>
    </row>
    <row r="3419" spans="1:1">
      <c r="A3419" t="s">
        <v>314</v>
      </c>
    </row>
    <row r="3420" spans="1:1">
      <c r="A3420" t="s">
        <v>314</v>
      </c>
    </row>
    <row r="3421" spans="1:1">
      <c r="A3421" t="s">
        <v>313</v>
      </c>
    </row>
    <row r="3422" spans="1:1">
      <c r="A3422" t="s">
        <v>311</v>
      </c>
    </row>
    <row r="3423" spans="1:1">
      <c r="A3423" t="s">
        <v>312</v>
      </c>
    </row>
    <row r="3424" spans="1:1">
      <c r="A3424" t="s">
        <v>314</v>
      </c>
    </row>
    <row r="3425" spans="1:1">
      <c r="A3425" t="s">
        <v>314</v>
      </c>
    </row>
    <row r="3426" spans="1:1">
      <c r="A3426" t="s">
        <v>314</v>
      </c>
    </row>
    <row r="3427" spans="1:1">
      <c r="A3427" t="s">
        <v>313</v>
      </c>
    </row>
    <row r="3428" spans="1:1">
      <c r="A3428" t="s">
        <v>312</v>
      </c>
    </row>
    <row r="3429" spans="1:1">
      <c r="A3429" t="s">
        <v>313</v>
      </c>
    </row>
    <row r="3430" spans="1:1">
      <c r="A3430" t="s">
        <v>311</v>
      </c>
    </row>
    <row r="3431" spans="1:1">
      <c r="A3431" t="s">
        <v>311</v>
      </c>
    </row>
    <row r="3432" spans="1:1">
      <c r="A3432" t="s">
        <v>311</v>
      </c>
    </row>
    <row r="3433" spans="1:1">
      <c r="A3433" t="s">
        <v>310</v>
      </c>
    </row>
    <row r="3434" spans="1:1">
      <c r="A3434" t="s">
        <v>310</v>
      </c>
    </row>
    <row r="3435" spans="1:1">
      <c r="A3435" t="s">
        <v>310</v>
      </c>
    </row>
    <row r="3436" spans="1:1">
      <c r="A3436" t="s">
        <v>312</v>
      </c>
    </row>
    <row r="3437" spans="1:1">
      <c r="A3437" t="s">
        <v>313</v>
      </c>
    </row>
    <row r="3438" spans="1:1">
      <c r="A3438" t="s">
        <v>315</v>
      </c>
    </row>
    <row r="3439" spans="1:1">
      <c r="A3439" t="s">
        <v>315</v>
      </c>
    </row>
    <row r="3440" spans="1:1">
      <c r="A3440" t="s">
        <v>313</v>
      </c>
    </row>
    <row r="3441" spans="1:1">
      <c r="A3441" t="s">
        <v>317</v>
      </c>
    </row>
    <row r="3442" spans="1:1">
      <c r="A3442" t="s">
        <v>313</v>
      </c>
    </row>
    <row r="3443" spans="1:1">
      <c r="A3443" t="s">
        <v>313</v>
      </c>
    </row>
    <row r="3444" spans="1:1">
      <c r="A3444" t="s">
        <v>314</v>
      </c>
    </row>
    <row r="3445" spans="1:1">
      <c r="A3445" t="s">
        <v>314</v>
      </c>
    </row>
    <row r="3446" spans="1:1">
      <c r="A3446" t="s">
        <v>314</v>
      </c>
    </row>
    <row r="3447" spans="1:1">
      <c r="A3447" t="s">
        <v>312</v>
      </c>
    </row>
    <row r="3448" spans="1:1">
      <c r="A3448" t="s">
        <v>311</v>
      </c>
    </row>
    <row r="3449" spans="1:1">
      <c r="A3449" t="s">
        <v>311</v>
      </c>
    </row>
    <row r="3450" spans="1:1">
      <c r="A3450" t="s">
        <v>311</v>
      </c>
    </row>
    <row r="3451" spans="1:1">
      <c r="A3451" t="s">
        <v>315</v>
      </c>
    </row>
    <row r="3452" spans="1:1">
      <c r="A3452" t="s">
        <v>318</v>
      </c>
    </row>
    <row r="3453" spans="1:1">
      <c r="A3453" t="s">
        <v>318</v>
      </c>
    </row>
    <row r="3454" spans="1:1">
      <c r="A3454" t="s">
        <v>312</v>
      </c>
    </row>
    <row r="3455" spans="1:1">
      <c r="A3455" t="s">
        <v>316</v>
      </c>
    </row>
    <row r="3456" spans="1:1">
      <c r="A3456" t="s">
        <v>316</v>
      </c>
    </row>
    <row r="3457" spans="1:1">
      <c r="A3457" t="s">
        <v>310</v>
      </c>
    </row>
    <row r="3458" spans="1:1">
      <c r="A3458" t="s">
        <v>310</v>
      </c>
    </row>
    <row r="3459" spans="1:1">
      <c r="A3459" t="s">
        <v>310</v>
      </c>
    </row>
    <row r="3460" spans="1:1">
      <c r="A3460" t="s">
        <v>317</v>
      </c>
    </row>
    <row r="3461" spans="1:1">
      <c r="A3461" t="s">
        <v>317</v>
      </c>
    </row>
    <row r="3462" spans="1:1">
      <c r="A3462" t="s">
        <v>318</v>
      </c>
    </row>
    <row r="3463" spans="1:1">
      <c r="A3463" t="s">
        <v>316</v>
      </c>
    </row>
    <row r="3464" spans="1:1">
      <c r="A3464" t="s">
        <v>312</v>
      </c>
    </row>
    <row r="3465" spans="1:1">
      <c r="A3465" t="s">
        <v>310</v>
      </c>
    </row>
    <row r="3466" spans="1:1">
      <c r="A3466" t="s">
        <v>310</v>
      </c>
    </row>
    <row r="3467" spans="1:1">
      <c r="A3467" t="s">
        <v>310</v>
      </c>
    </row>
    <row r="3468" spans="1:1">
      <c r="A3468" t="s">
        <v>311</v>
      </c>
    </row>
    <row r="3469" spans="1:1">
      <c r="A3469" t="s">
        <v>311</v>
      </c>
    </row>
    <row r="3470" spans="1:1">
      <c r="A3470" t="s">
        <v>312</v>
      </c>
    </row>
    <row r="3471" spans="1:1">
      <c r="A3471" t="s">
        <v>312</v>
      </c>
    </row>
    <row r="3472" spans="1:1">
      <c r="A3472" t="s">
        <v>312</v>
      </c>
    </row>
    <row r="3473" spans="1:1">
      <c r="A3473" t="s">
        <v>311</v>
      </c>
    </row>
    <row r="3474" spans="1:1">
      <c r="A3474" t="s">
        <v>313</v>
      </c>
    </row>
    <row r="3475" spans="1:1">
      <c r="A3475" t="s">
        <v>313</v>
      </c>
    </row>
    <row r="3476" spans="1:1">
      <c r="A3476" t="s">
        <v>314</v>
      </c>
    </row>
    <row r="3477" spans="1:1">
      <c r="A3477" t="s">
        <v>314</v>
      </c>
    </row>
    <row r="3478" spans="1:1">
      <c r="A3478" t="s">
        <v>314</v>
      </c>
    </row>
    <row r="3479" spans="1:1">
      <c r="A3479" t="s">
        <v>313</v>
      </c>
    </row>
    <row r="3480" spans="1:1">
      <c r="A3480" t="s">
        <v>310</v>
      </c>
    </row>
    <row r="3481" spans="1:1">
      <c r="A3481" t="s">
        <v>313</v>
      </c>
    </row>
    <row r="3482" spans="1:1">
      <c r="A3482" t="s">
        <v>310</v>
      </c>
    </row>
    <row r="3483" spans="1:1">
      <c r="A3483" t="s">
        <v>312</v>
      </c>
    </row>
    <row r="3484" spans="1:1">
      <c r="A3484" t="s">
        <v>312</v>
      </c>
    </row>
    <row r="3485" spans="1:1">
      <c r="A3485" t="s">
        <v>311</v>
      </c>
    </row>
    <row r="3486" spans="1:1">
      <c r="A3486" t="s">
        <v>311</v>
      </c>
    </row>
    <row r="3487" spans="1:1">
      <c r="A3487" t="s">
        <v>311</v>
      </c>
    </row>
    <row r="3488" spans="1:1">
      <c r="A3488" t="s">
        <v>313</v>
      </c>
    </row>
    <row r="3489" spans="1:1">
      <c r="A3489" t="s">
        <v>310</v>
      </c>
    </row>
    <row r="3490" spans="1:1">
      <c r="A3490" t="s">
        <v>312</v>
      </c>
    </row>
    <row r="3491" spans="1:1">
      <c r="A3491" t="s">
        <v>313</v>
      </c>
    </row>
    <row r="3492" spans="1:1">
      <c r="A3492" t="s">
        <v>314</v>
      </c>
    </row>
    <row r="3493" spans="1:1">
      <c r="A3493" t="s">
        <v>314</v>
      </c>
    </row>
    <row r="3494" spans="1:1">
      <c r="A3494" t="s">
        <v>314</v>
      </c>
    </row>
    <row r="3495" spans="1:1">
      <c r="A3495" t="s">
        <v>310</v>
      </c>
    </row>
    <row r="3496" spans="1:1">
      <c r="A3496" t="s">
        <v>314</v>
      </c>
    </row>
    <row r="3497" spans="1:1">
      <c r="A3497" t="s">
        <v>314</v>
      </c>
    </row>
    <row r="3498" spans="1:1">
      <c r="A3498" t="s">
        <v>314</v>
      </c>
    </row>
    <row r="3499" spans="1:1">
      <c r="A3499" t="s">
        <v>313</v>
      </c>
    </row>
    <row r="3500" spans="1:1">
      <c r="A3500" t="s">
        <v>311</v>
      </c>
    </row>
    <row r="3501" spans="1:1">
      <c r="A3501" t="s">
        <v>313</v>
      </c>
    </row>
    <row r="3502" spans="1:1">
      <c r="A3502" t="s">
        <v>312</v>
      </c>
    </row>
    <row r="3503" spans="1:1">
      <c r="A3503" t="s">
        <v>312</v>
      </c>
    </row>
    <row r="3504" spans="1:1">
      <c r="A3504" t="s">
        <v>311</v>
      </c>
    </row>
    <row r="3505" spans="1:1">
      <c r="A3505" t="s">
        <v>311</v>
      </c>
    </row>
    <row r="3506" spans="1:1">
      <c r="A3506" t="s">
        <v>310</v>
      </c>
    </row>
    <row r="3507" spans="1:1">
      <c r="A3507" t="s">
        <v>310</v>
      </c>
    </row>
    <row r="3508" spans="1:1">
      <c r="A3508" t="s">
        <v>313</v>
      </c>
    </row>
    <row r="3509" spans="1:1">
      <c r="A3509" t="s">
        <v>312</v>
      </c>
    </row>
    <row r="3510" spans="1:1">
      <c r="A3510" t="s">
        <v>313</v>
      </c>
    </row>
    <row r="3511" spans="1:1">
      <c r="A3511" t="s">
        <v>314</v>
      </c>
    </row>
    <row r="3512" spans="1:1">
      <c r="A3512" t="s">
        <v>310</v>
      </c>
    </row>
    <row r="3513" spans="1:1">
      <c r="A3513" t="s">
        <v>310</v>
      </c>
    </row>
    <row r="3514" spans="1:1">
      <c r="A3514" t="s">
        <v>310</v>
      </c>
    </row>
    <row r="3515" spans="1:1">
      <c r="A3515" t="s">
        <v>311</v>
      </c>
    </row>
    <row r="3516" spans="1:1">
      <c r="A3516" t="s">
        <v>311</v>
      </c>
    </row>
    <row r="3517" spans="1:1">
      <c r="A3517" t="s">
        <v>312</v>
      </c>
    </row>
    <row r="3518" spans="1:1">
      <c r="A3518" t="s">
        <v>311</v>
      </c>
    </row>
    <row r="3519" spans="1:1">
      <c r="A3519" t="s">
        <v>312</v>
      </c>
    </row>
    <row r="3520" spans="1:1">
      <c r="A3520" t="s">
        <v>313</v>
      </c>
    </row>
    <row r="3521" spans="1:1">
      <c r="A3521" t="s">
        <v>313</v>
      </c>
    </row>
    <row r="3522" spans="1:1">
      <c r="A3522" t="s">
        <v>314</v>
      </c>
    </row>
    <row r="3523" spans="1:1">
      <c r="A3523" t="s">
        <v>314</v>
      </c>
    </row>
    <row r="3524" spans="1:1">
      <c r="A3524" t="s">
        <v>312</v>
      </c>
    </row>
    <row r="3525" spans="1:1">
      <c r="A3525" t="s">
        <v>313</v>
      </c>
    </row>
    <row r="3526" spans="1:1">
      <c r="A3526" t="s">
        <v>314</v>
      </c>
    </row>
    <row r="3527" spans="1:1">
      <c r="A3527" t="s">
        <v>314</v>
      </c>
    </row>
    <row r="3528" spans="1:1">
      <c r="A3528" t="s">
        <v>313</v>
      </c>
    </row>
    <row r="3529" spans="1:1">
      <c r="A3529" t="s">
        <v>313</v>
      </c>
    </row>
    <row r="3530" spans="1:1">
      <c r="A3530" t="s">
        <v>312</v>
      </c>
    </row>
    <row r="3531" spans="1:1">
      <c r="A3531" t="s">
        <v>314</v>
      </c>
    </row>
    <row r="3532" spans="1:1">
      <c r="A3532" t="s">
        <v>312</v>
      </c>
    </row>
    <row r="3533" spans="1:1">
      <c r="A3533" t="s">
        <v>311</v>
      </c>
    </row>
    <row r="3534" spans="1:1">
      <c r="A3534" t="s">
        <v>311</v>
      </c>
    </row>
    <row r="3535" spans="1:1">
      <c r="A3535" t="s">
        <v>311</v>
      </c>
    </row>
    <row r="3536" spans="1:1">
      <c r="A3536" t="s">
        <v>310</v>
      </c>
    </row>
    <row r="3537" spans="1:1">
      <c r="A3537" t="s">
        <v>310</v>
      </c>
    </row>
    <row r="3538" spans="1:1">
      <c r="A3538" t="s">
        <v>310</v>
      </c>
    </row>
    <row r="3539" spans="1:1">
      <c r="A3539" t="s">
        <v>312</v>
      </c>
    </row>
    <row r="3540" spans="1:1">
      <c r="A3540" t="s">
        <v>313</v>
      </c>
    </row>
    <row r="3541" spans="1:1">
      <c r="A3541" t="s">
        <v>314</v>
      </c>
    </row>
    <row r="3542" spans="1:1">
      <c r="A3542" t="s">
        <v>314</v>
      </c>
    </row>
    <row r="3543" spans="1:1">
      <c r="A3543" t="s">
        <v>314</v>
      </c>
    </row>
    <row r="3544" spans="1:1">
      <c r="A3544" t="s">
        <v>312</v>
      </c>
    </row>
    <row r="3545" spans="1:1">
      <c r="A3545" t="s">
        <v>312</v>
      </c>
    </row>
    <row r="3546" spans="1:1">
      <c r="A3546" t="s">
        <v>312</v>
      </c>
    </row>
    <row r="3547" spans="1:1">
      <c r="A3547" t="s">
        <v>311</v>
      </c>
    </row>
    <row r="3548" spans="1:1">
      <c r="A3548" t="s">
        <v>311</v>
      </c>
    </row>
    <row r="3549" spans="1:1">
      <c r="A3549" t="s">
        <v>313</v>
      </c>
    </row>
    <row r="3550" spans="1:1">
      <c r="A3550" t="s">
        <v>311</v>
      </c>
    </row>
    <row r="3551" spans="1:1">
      <c r="A3551" t="s">
        <v>310</v>
      </c>
    </row>
    <row r="3552" spans="1:1">
      <c r="A3552" t="s">
        <v>310</v>
      </c>
    </row>
    <row r="3553" spans="1:1">
      <c r="A3553" t="s">
        <v>310</v>
      </c>
    </row>
    <row r="3554" spans="1:1">
      <c r="A3554" t="s">
        <v>313</v>
      </c>
    </row>
    <row r="3555" spans="1:1">
      <c r="A3555" t="s">
        <v>310</v>
      </c>
    </row>
    <row r="3556" spans="1:1">
      <c r="A3556" t="s">
        <v>317</v>
      </c>
    </row>
    <row r="3557" spans="1:1">
      <c r="A3557" t="s">
        <v>317</v>
      </c>
    </row>
    <row r="3558" spans="1:1">
      <c r="A3558" t="s">
        <v>315</v>
      </c>
    </row>
    <row r="3559" spans="1:1">
      <c r="A3559" t="s">
        <v>315</v>
      </c>
    </row>
    <row r="3560" spans="1:1">
      <c r="A3560" t="s">
        <v>317</v>
      </c>
    </row>
    <row r="3561" spans="1:1">
      <c r="A3561" t="s">
        <v>310</v>
      </c>
    </row>
    <row r="3562" spans="1:1">
      <c r="A3562" t="s">
        <v>315</v>
      </c>
    </row>
    <row r="3563" spans="1:1">
      <c r="A3563" t="s">
        <v>310</v>
      </c>
    </row>
    <row r="3564" spans="1:1">
      <c r="A3564" t="s">
        <v>313</v>
      </c>
    </row>
    <row r="3565" spans="1:1">
      <c r="A3565" t="s">
        <v>316</v>
      </c>
    </row>
    <row r="3566" spans="1:1">
      <c r="A3566" t="s">
        <v>314</v>
      </c>
    </row>
    <row r="3567" spans="1:1">
      <c r="A3567" t="s">
        <v>314</v>
      </c>
    </row>
    <row r="3568" spans="1:1">
      <c r="A3568" t="s">
        <v>314</v>
      </c>
    </row>
    <row r="3569" spans="1:1">
      <c r="A3569" t="s">
        <v>313</v>
      </c>
    </row>
    <row r="3570" spans="1:1">
      <c r="A3570" t="s">
        <v>316</v>
      </c>
    </row>
    <row r="3571" spans="1:1">
      <c r="A3571" t="s">
        <v>313</v>
      </c>
    </row>
    <row r="3572" spans="1:1">
      <c r="A3572" t="s">
        <v>312</v>
      </c>
    </row>
    <row r="3573" spans="1:1">
      <c r="A3573" t="s">
        <v>312</v>
      </c>
    </row>
    <row r="3574" spans="1:1">
      <c r="A3574" t="s">
        <v>311</v>
      </c>
    </row>
    <row r="3575" spans="1:1">
      <c r="A3575" t="s">
        <v>311</v>
      </c>
    </row>
    <row r="3576" spans="1:1">
      <c r="A3576" t="s">
        <v>311</v>
      </c>
    </row>
    <row r="3577" spans="1:1">
      <c r="A3577" t="s">
        <v>318</v>
      </c>
    </row>
    <row r="3578" spans="1:1">
      <c r="A3578" t="s">
        <v>318</v>
      </c>
    </row>
    <row r="3579" spans="1:1">
      <c r="A3579" t="s">
        <v>318</v>
      </c>
    </row>
    <row r="3580" spans="1:1">
      <c r="A3580" t="s">
        <v>316</v>
      </c>
    </row>
    <row r="3581" spans="1:1">
      <c r="A3581" t="s">
        <v>312</v>
      </c>
    </row>
    <row r="3582" spans="1:1">
      <c r="A3582" t="s">
        <v>311</v>
      </c>
    </row>
    <row r="3583" spans="1:1">
      <c r="A3583" t="s">
        <v>311</v>
      </c>
    </row>
    <row r="3584" spans="1:1">
      <c r="A3584" t="s">
        <v>311</v>
      </c>
    </row>
    <row r="3585" spans="1:1">
      <c r="A3585" t="s">
        <v>312</v>
      </c>
    </row>
    <row r="3586" spans="1:1">
      <c r="A3586" t="s">
        <v>310</v>
      </c>
    </row>
    <row r="3587" spans="1:1">
      <c r="A3587" t="s">
        <v>310</v>
      </c>
    </row>
    <row r="3588" spans="1:1">
      <c r="A3588" t="s">
        <v>310</v>
      </c>
    </row>
    <row r="3589" spans="1:1">
      <c r="A3589" t="s">
        <v>312</v>
      </c>
    </row>
    <row r="3590" spans="1:1">
      <c r="A3590" t="s">
        <v>314</v>
      </c>
    </row>
    <row r="3591" spans="1:1">
      <c r="A3591" t="s">
        <v>313</v>
      </c>
    </row>
    <row r="3592" spans="1:1">
      <c r="A3592" t="s">
        <v>313</v>
      </c>
    </row>
    <row r="3593" spans="1:1">
      <c r="A3593" t="s">
        <v>313</v>
      </c>
    </row>
    <row r="3594" spans="1:1">
      <c r="A3594" t="s">
        <v>314</v>
      </c>
    </row>
    <row r="3595" spans="1:1">
      <c r="A3595" t="s">
        <v>314</v>
      </c>
    </row>
    <row r="3596" spans="1:1">
      <c r="A3596" t="s">
        <v>312</v>
      </c>
    </row>
    <row r="3597" spans="1:1">
      <c r="A3597" t="s">
        <v>312</v>
      </c>
    </row>
    <row r="3598" spans="1:1">
      <c r="A3598" t="s">
        <v>312</v>
      </c>
    </row>
    <row r="3599" spans="1:1">
      <c r="A3599" t="s">
        <v>312</v>
      </c>
    </row>
    <row r="3600" spans="1:1">
      <c r="A3600" t="s">
        <v>313</v>
      </c>
    </row>
    <row r="3601" spans="1:1">
      <c r="A3601" t="s">
        <v>313</v>
      </c>
    </row>
    <row r="3602" spans="1:1">
      <c r="A3602" t="s">
        <v>313</v>
      </c>
    </row>
    <row r="3603" spans="1:1">
      <c r="A3603" t="s">
        <v>314</v>
      </c>
    </row>
    <row r="3604" spans="1:1">
      <c r="A3604" t="s">
        <v>314</v>
      </c>
    </row>
    <row r="3605" spans="1:1">
      <c r="A3605" t="s">
        <v>311</v>
      </c>
    </row>
    <row r="3606" spans="1:1">
      <c r="A3606" t="s">
        <v>311</v>
      </c>
    </row>
    <row r="3607" spans="1:1">
      <c r="A3607" t="s">
        <v>311</v>
      </c>
    </row>
    <row r="3608" spans="1:1">
      <c r="A3608" t="s">
        <v>310</v>
      </c>
    </row>
    <row r="3609" spans="1:1">
      <c r="A3609" t="s">
        <v>310</v>
      </c>
    </row>
    <row r="3610" spans="1:1">
      <c r="A3610" t="s">
        <v>310</v>
      </c>
    </row>
    <row r="3611" spans="1:1">
      <c r="A3611" t="s">
        <v>314</v>
      </c>
    </row>
    <row r="3612" spans="1:1">
      <c r="A3612" t="s">
        <v>314</v>
      </c>
    </row>
    <row r="3613" spans="1:1">
      <c r="A3613" t="s">
        <v>313</v>
      </c>
    </row>
    <row r="3614" spans="1:1">
      <c r="A3614" t="s">
        <v>313</v>
      </c>
    </row>
    <row r="3615" spans="1:1">
      <c r="A3615" t="s">
        <v>313</v>
      </c>
    </row>
    <row r="3616" spans="1:1">
      <c r="A3616" t="s">
        <v>312</v>
      </c>
    </row>
    <row r="3617" spans="1:1">
      <c r="A3617" t="s">
        <v>314</v>
      </c>
    </row>
    <row r="3618" spans="1:1">
      <c r="A3618" t="s">
        <v>310</v>
      </c>
    </row>
    <row r="3619" spans="1:1">
      <c r="A3619" t="s">
        <v>314</v>
      </c>
    </row>
    <row r="3620" spans="1:1">
      <c r="A3620" t="s">
        <v>310</v>
      </c>
    </row>
    <row r="3621" spans="1:1">
      <c r="A3621" t="s">
        <v>312</v>
      </c>
    </row>
    <row r="3622" spans="1:1">
      <c r="A3622" t="s">
        <v>312</v>
      </c>
    </row>
    <row r="3623" spans="1:1">
      <c r="A3623" t="s">
        <v>311</v>
      </c>
    </row>
    <row r="3624" spans="1:1">
      <c r="A3624" t="s">
        <v>311</v>
      </c>
    </row>
    <row r="3625" spans="1:1">
      <c r="A3625" t="s">
        <v>311</v>
      </c>
    </row>
    <row r="3626" spans="1:1">
      <c r="A3626" t="s">
        <v>310</v>
      </c>
    </row>
    <row r="3627" spans="1:1">
      <c r="A3627" t="s">
        <v>313</v>
      </c>
    </row>
    <row r="3628" spans="1:1">
      <c r="A3628" t="s">
        <v>313</v>
      </c>
    </row>
    <row r="3629" spans="1:1">
      <c r="A3629" t="s">
        <v>313</v>
      </c>
    </row>
    <row r="3630" spans="1:1">
      <c r="A3630" t="s">
        <v>312</v>
      </c>
    </row>
    <row r="3631" spans="1:1">
      <c r="A3631" t="s">
        <v>312</v>
      </c>
    </row>
    <row r="3632" spans="1:1">
      <c r="A3632" t="s">
        <v>312</v>
      </c>
    </row>
    <row r="3633" spans="1:1">
      <c r="A3633" t="s">
        <v>311</v>
      </c>
    </row>
    <row r="3634" spans="1:1">
      <c r="A3634" t="s">
        <v>310</v>
      </c>
    </row>
    <row r="3635" spans="1:1">
      <c r="A3635" t="s">
        <v>310</v>
      </c>
    </row>
    <row r="3636" spans="1:1">
      <c r="A3636" t="s">
        <v>310</v>
      </c>
    </row>
    <row r="3637" spans="1:1">
      <c r="A3637" t="s">
        <v>314</v>
      </c>
    </row>
    <row r="3638" spans="1:1">
      <c r="A3638" t="s">
        <v>314</v>
      </c>
    </row>
    <row r="3639" spans="1:1">
      <c r="A3639" t="s">
        <v>314</v>
      </c>
    </row>
    <row r="3640" spans="1:1">
      <c r="A3640" t="s">
        <v>319</v>
      </c>
    </row>
    <row r="3641" spans="1:1">
      <c r="A3641" t="s">
        <v>319</v>
      </c>
    </row>
    <row r="3642" spans="1:1">
      <c r="A3642" t="s">
        <v>319</v>
      </c>
    </row>
    <row r="3643" spans="1:1">
      <c r="A3643" t="s">
        <v>311</v>
      </c>
    </row>
    <row r="3644" spans="1:1">
      <c r="A3644" t="s">
        <v>311</v>
      </c>
    </row>
    <row r="3645" spans="1:1">
      <c r="A3645" t="s">
        <v>310</v>
      </c>
    </row>
    <row r="3646" spans="1:1">
      <c r="A3646" t="s">
        <v>314</v>
      </c>
    </row>
    <row r="3647" spans="1:1">
      <c r="A3647" t="s">
        <v>314</v>
      </c>
    </row>
    <row r="3648" spans="1:1">
      <c r="A3648" t="s">
        <v>313</v>
      </c>
    </row>
    <row r="3649" spans="1:1">
      <c r="A3649" t="s">
        <v>313</v>
      </c>
    </row>
    <row r="3650" spans="1:1">
      <c r="A3650" t="s">
        <v>313</v>
      </c>
    </row>
    <row r="3651" spans="1:1">
      <c r="A3651" t="s">
        <v>312</v>
      </c>
    </row>
    <row r="3652" spans="1:1">
      <c r="A3652" t="s">
        <v>312</v>
      </c>
    </row>
    <row r="3653" spans="1:1">
      <c r="A3653" t="s">
        <v>311</v>
      </c>
    </row>
    <row r="3654" spans="1:1">
      <c r="A3654" t="s">
        <v>311</v>
      </c>
    </row>
    <row r="3655" spans="1:1">
      <c r="A3655" t="s">
        <v>311</v>
      </c>
    </row>
    <row r="3656" spans="1:1">
      <c r="A3656" t="s">
        <v>310</v>
      </c>
    </row>
    <row r="3657" spans="1:1">
      <c r="A3657" t="s">
        <v>310</v>
      </c>
    </row>
    <row r="3658" spans="1:1">
      <c r="A3658" t="s">
        <v>314</v>
      </c>
    </row>
    <row r="3659" spans="1:1">
      <c r="A3659" t="s">
        <v>312</v>
      </c>
    </row>
    <row r="3660" spans="1:1">
      <c r="A3660" t="s">
        <v>310</v>
      </c>
    </row>
    <row r="3661" spans="1:1">
      <c r="A3661" t="s">
        <v>314</v>
      </c>
    </row>
    <row r="3662" spans="1:1">
      <c r="A3662" t="s">
        <v>312</v>
      </c>
    </row>
    <row r="3663" spans="1:1">
      <c r="A3663" t="s">
        <v>311</v>
      </c>
    </row>
    <row r="3664" spans="1:1">
      <c r="A3664" t="s">
        <v>311</v>
      </c>
    </row>
    <row r="3665" spans="1:1">
      <c r="A3665" t="s">
        <v>311</v>
      </c>
    </row>
    <row r="3666" spans="1:1">
      <c r="A3666" t="s">
        <v>310</v>
      </c>
    </row>
    <row r="3667" spans="1:1">
      <c r="A3667" t="s">
        <v>310</v>
      </c>
    </row>
    <row r="3668" spans="1:1">
      <c r="A3668" t="s">
        <v>310</v>
      </c>
    </row>
    <row r="3669" spans="1:1">
      <c r="A3669" t="s">
        <v>314</v>
      </c>
    </row>
    <row r="3670" spans="1:1">
      <c r="A3670" t="s">
        <v>314</v>
      </c>
    </row>
    <row r="3671" spans="1:1">
      <c r="A3671" t="s">
        <v>313</v>
      </c>
    </row>
    <row r="3672" spans="1:1">
      <c r="A3672" t="s">
        <v>313</v>
      </c>
    </row>
    <row r="3673" spans="1:1">
      <c r="A3673" t="s">
        <v>313</v>
      </c>
    </row>
    <row r="3674" spans="1:1">
      <c r="A3674" t="s">
        <v>312</v>
      </c>
    </row>
    <row r="3675" spans="1:1">
      <c r="A3675" t="s">
        <v>312</v>
      </c>
    </row>
    <row r="3676" spans="1:1">
      <c r="A3676" t="s">
        <v>312</v>
      </c>
    </row>
    <row r="3677" spans="1:1">
      <c r="A3677" t="s">
        <v>311</v>
      </c>
    </row>
    <row r="3678" spans="1:1">
      <c r="A3678" t="s">
        <v>311</v>
      </c>
    </row>
    <row r="3679" spans="1:1">
      <c r="A3679" t="s">
        <v>310</v>
      </c>
    </row>
    <row r="3680" spans="1:1">
      <c r="A3680" t="s">
        <v>310</v>
      </c>
    </row>
    <row r="3681" spans="1:1">
      <c r="A3681" t="s">
        <v>312</v>
      </c>
    </row>
    <row r="3682" spans="1:1">
      <c r="A3682" t="s">
        <v>312</v>
      </c>
    </row>
    <row r="3683" spans="1:1">
      <c r="A3683" t="s">
        <v>311</v>
      </c>
    </row>
    <row r="3684" spans="1:1">
      <c r="A3684" t="s">
        <v>313</v>
      </c>
    </row>
    <row r="3685" spans="1:1">
      <c r="A3685" t="s">
        <v>313</v>
      </c>
    </row>
    <row r="3686" spans="1:1">
      <c r="A3686" t="s">
        <v>314</v>
      </c>
    </row>
    <row r="3687" spans="1:1">
      <c r="A3687" t="s">
        <v>314</v>
      </c>
    </row>
    <row r="3688" spans="1:1">
      <c r="A3688" t="s">
        <v>314</v>
      </c>
    </row>
    <row r="3689" spans="1:1">
      <c r="A3689" t="s">
        <v>313</v>
      </c>
    </row>
    <row r="3690" spans="1:1">
      <c r="A3690" t="s">
        <v>319</v>
      </c>
    </row>
    <row r="3691" spans="1:1">
      <c r="A3691" t="s">
        <v>319</v>
      </c>
    </row>
    <row r="3692" spans="1:1">
      <c r="A3692" t="s">
        <v>319</v>
      </c>
    </row>
    <row r="3693" spans="1:1">
      <c r="A3693" t="s">
        <v>310</v>
      </c>
    </row>
    <row r="3694" spans="1:1">
      <c r="A3694" t="s">
        <v>310</v>
      </c>
    </row>
    <row r="3695" spans="1:1">
      <c r="A3695" t="s">
        <v>311</v>
      </c>
    </row>
    <row r="3696" spans="1:1">
      <c r="A3696" t="s">
        <v>311</v>
      </c>
    </row>
    <row r="3697" spans="1:1">
      <c r="A3697" t="s">
        <v>311</v>
      </c>
    </row>
    <row r="3698" spans="1:1">
      <c r="A3698" t="s">
        <v>312</v>
      </c>
    </row>
    <row r="3699" spans="1:1">
      <c r="A3699" t="s">
        <v>310</v>
      </c>
    </row>
    <row r="3700" spans="1:1">
      <c r="A3700" t="s">
        <v>312</v>
      </c>
    </row>
    <row r="3701" spans="1:1">
      <c r="A3701" t="s">
        <v>312</v>
      </c>
    </row>
    <row r="3702" spans="1:1">
      <c r="A3702" t="s">
        <v>314</v>
      </c>
    </row>
    <row r="3703" spans="1:1">
      <c r="A3703" t="s">
        <v>314</v>
      </c>
    </row>
    <row r="3704" spans="1:1">
      <c r="A3704" t="s">
        <v>314</v>
      </c>
    </row>
    <row r="3705" spans="1:1">
      <c r="A3705" t="s">
        <v>313</v>
      </c>
    </row>
    <row r="3706" spans="1:1">
      <c r="A3706" t="s">
        <v>313</v>
      </c>
    </row>
    <row r="3707" spans="1:1">
      <c r="A3707" t="s">
        <v>313</v>
      </c>
    </row>
    <row r="3708" spans="1:1">
      <c r="A3708" t="s">
        <v>310</v>
      </c>
    </row>
    <row r="3709" spans="1:1">
      <c r="A3709" t="s">
        <v>310</v>
      </c>
    </row>
    <row r="3710" spans="1:1">
      <c r="A3710" t="s">
        <v>310</v>
      </c>
    </row>
    <row r="3711" spans="1:1">
      <c r="A3711" t="s">
        <v>311</v>
      </c>
    </row>
    <row r="3712" spans="1:1">
      <c r="A3712" t="s">
        <v>311</v>
      </c>
    </row>
    <row r="3713" spans="1:1">
      <c r="A3713" t="s">
        <v>311</v>
      </c>
    </row>
    <row r="3714" spans="1:1">
      <c r="A3714" t="s">
        <v>312</v>
      </c>
    </row>
    <row r="3715" spans="1:1">
      <c r="A3715" t="s">
        <v>312</v>
      </c>
    </row>
    <row r="3716" spans="1:1">
      <c r="A3716" t="s">
        <v>313</v>
      </c>
    </row>
    <row r="3717" spans="1:1">
      <c r="A3717" t="s">
        <v>314</v>
      </c>
    </row>
    <row r="3718" spans="1:1">
      <c r="A3718" t="s">
        <v>314</v>
      </c>
    </row>
    <row r="3719" spans="1:1">
      <c r="A3719" t="s">
        <v>314</v>
      </c>
    </row>
    <row r="3720" spans="1:1">
      <c r="A3720" t="s">
        <v>313</v>
      </c>
    </row>
    <row r="3721" spans="1:1">
      <c r="A3721" t="s">
        <v>312</v>
      </c>
    </row>
    <row r="3722" spans="1:1">
      <c r="A3722" t="s">
        <v>313</v>
      </c>
    </row>
    <row r="3723" spans="1:1">
      <c r="A3723" t="s">
        <v>314</v>
      </c>
    </row>
    <row r="3724" spans="1:1">
      <c r="A3724" t="s">
        <v>313</v>
      </c>
    </row>
    <row r="3725" spans="1:1">
      <c r="A3725" t="s">
        <v>310</v>
      </c>
    </row>
    <row r="3726" spans="1:1">
      <c r="A3726" t="s">
        <v>310</v>
      </c>
    </row>
    <row r="3727" spans="1:1">
      <c r="A3727" t="s">
        <v>310</v>
      </c>
    </row>
    <row r="3728" spans="1:1">
      <c r="A3728" t="s">
        <v>311</v>
      </c>
    </row>
    <row r="3729" spans="1:1">
      <c r="A3729" t="s">
        <v>311</v>
      </c>
    </row>
    <row r="3730" spans="1:1">
      <c r="A3730" t="s">
        <v>311</v>
      </c>
    </row>
    <row r="3731" spans="1:1">
      <c r="A3731" t="s">
        <v>312</v>
      </c>
    </row>
    <row r="3732" spans="1:1">
      <c r="A3732" t="s">
        <v>312</v>
      </c>
    </row>
    <row r="3733" spans="1:1">
      <c r="A3733" t="s">
        <v>312</v>
      </c>
    </row>
    <row r="3734" spans="1:1">
      <c r="A3734" t="s">
        <v>314</v>
      </c>
    </row>
    <row r="3735" spans="1:1">
      <c r="A3735" t="s">
        <v>314</v>
      </c>
    </row>
    <row r="3736" spans="1:1">
      <c r="A3736" t="s">
        <v>313</v>
      </c>
    </row>
    <row r="3737" spans="1:1">
      <c r="A3737" t="s">
        <v>313</v>
      </c>
    </row>
    <row r="3738" spans="1:1">
      <c r="A3738" t="s">
        <v>314</v>
      </c>
    </row>
    <row r="3739" spans="1:1">
      <c r="A3739" t="s">
        <v>310</v>
      </c>
    </row>
    <row r="3740" spans="1:1">
      <c r="A3740" t="s">
        <v>313</v>
      </c>
    </row>
    <row r="3741" spans="1:1">
      <c r="A3741" t="s">
        <v>313</v>
      </c>
    </row>
    <row r="3742" spans="1:1">
      <c r="A3742" t="s">
        <v>313</v>
      </c>
    </row>
    <row r="3743" spans="1:1">
      <c r="A3743" t="s">
        <v>312</v>
      </c>
    </row>
    <row r="3744" spans="1:1">
      <c r="A3744" t="s">
        <v>312</v>
      </c>
    </row>
    <row r="3745" spans="1:1">
      <c r="A3745" t="s">
        <v>312</v>
      </c>
    </row>
    <row r="3746" spans="1:1">
      <c r="A3746" t="s">
        <v>311</v>
      </c>
    </row>
    <row r="3747" spans="1:1">
      <c r="A3747" t="s">
        <v>314</v>
      </c>
    </row>
    <row r="3748" spans="1:1">
      <c r="A3748" t="s">
        <v>311</v>
      </c>
    </row>
    <row r="3749" spans="1:1">
      <c r="A3749" t="s">
        <v>310</v>
      </c>
    </row>
    <row r="3750" spans="1:1">
      <c r="A3750" t="s">
        <v>310</v>
      </c>
    </row>
    <row r="3751" spans="1:1">
      <c r="A3751" t="s">
        <v>311</v>
      </c>
    </row>
    <row r="3752" spans="1:1">
      <c r="A3752" t="s">
        <v>314</v>
      </c>
    </row>
    <row r="3753" spans="1:1">
      <c r="A3753" t="s">
        <v>312</v>
      </c>
    </row>
    <row r="3754" spans="1:1">
      <c r="A3754" t="s">
        <v>310</v>
      </c>
    </row>
    <row r="3755" spans="1:1">
      <c r="A3755" t="s">
        <v>311</v>
      </c>
    </row>
    <row r="3756" spans="1:1">
      <c r="A3756" t="s">
        <v>311</v>
      </c>
    </row>
    <row r="3757" spans="1:1">
      <c r="A3757" t="s">
        <v>311</v>
      </c>
    </row>
    <row r="3758" spans="1:1">
      <c r="A3758" t="s">
        <v>312</v>
      </c>
    </row>
    <row r="3759" spans="1:1">
      <c r="A3759" t="s">
        <v>312</v>
      </c>
    </row>
    <row r="3760" spans="1:1">
      <c r="A3760" t="s">
        <v>310</v>
      </c>
    </row>
    <row r="3761" spans="1:1">
      <c r="A3761" t="s">
        <v>310</v>
      </c>
    </row>
    <row r="3762" spans="1:1">
      <c r="A3762" t="s">
        <v>313</v>
      </c>
    </row>
    <row r="3763" spans="1:1">
      <c r="A3763" t="s">
        <v>313</v>
      </c>
    </row>
    <row r="3764" spans="1:1">
      <c r="A3764" t="s">
        <v>314</v>
      </c>
    </row>
    <row r="3765" spans="1:1">
      <c r="A3765" t="s">
        <v>314</v>
      </c>
    </row>
    <row r="3766" spans="1:1">
      <c r="A3766" t="s">
        <v>314</v>
      </c>
    </row>
    <row r="3767" spans="1:1">
      <c r="A3767" t="s">
        <v>313</v>
      </c>
    </row>
    <row r="3768" spans="1:1">
      <c r="A3768" t="s">
        <v>314</v>
      </c>
    </row>
    <row r="3769" spans="1:1">
      <c r="A3769" t="s">
        <v>314</v>
      </c>
    </row>
    <row r="3770" spans="1:1">
      <c r="A3770" t="s">
        <v>310</v>
      </c>
    </row>
    <row r="3771" spans="1:1">
      <c r="A3771" t="s">
        <v>314</v>
      </c>
    </row>
    <row r="3772" spans="1:1">
      <c r="A3772" t="s">
        <v>311</v>
      </c>
    </row>
    <row r="3773" spans="1:1">
      <c r="A3773" t="s">
        <v>313</v>
      </c>
    </row>
    <row r="3774" spans="1:1">
      <c r="A3774" t="s">
        <v>312</v>
      </c>
    </row>
    <row r="3775" spans="1:1">
      <c r="A3775" t="s">
        <v>312</v>
      </c>
    </row>
    <row r="3776" spans="1:1">
      <c r="A3776" t="s">
        <v>312</v>
      </c>
    </row>
    <row r="3777" spans="1:1">
      <c r="A3777" t="s">
        <v>311</v>
      </c>
    </row>
    <row r="3778" spans="1:1">
      <c r="A3778" t="s">
        <v>311</v>
      </c>
    </row>
    <row r="3779" spans="1:1">
      <c r="A3779" t="s">
        <v>310</v>
      </c>
    </row>
    <row r="3780" spans="1:1">
      <c r="A3780" t="s">
        <v>313</v>
      </c>
    </row>
    <row r="3781" spans="1:1">
      <c r="A3781" t="s">
        <v>313</v>
      </c>
    </row>
    <row r="3782" spans="1:1">
      <c r="A3782" t="s">
        <v>310</v>
      </c>
    </row>
    <row r="3783" spans="1:1">
      <c r="A3783" t="s">
        <v>310</v>
      </c>
    </row>
    <row r="3784" spans="1:1">
      <c r="A3784" t="s">
        <v>315</v>
      </c>
    </row>
    <row r="3785" spans="1:1">
      <c r="A3785" t="s">
        <v>315</v>
      </c>
    </row>
    <row r="3786" spans="1:1">
      <c r="A3786" t="s">
        <v>315</v>
      </c>
    </row>
    <row r="3787" spans="1:1">
      <c r="A3787" t="s">
        <v>317</v>
      </c>
    </row>
    <row r="3788" spans="1:1">
      <c r="A3788" t="s">
        <v>317</v>
      </c>
    </row>
    <row r="3789" spans="1:1">
      <c r="A3789" t="s">
        <v>310</v>
      </c>
    </row>
    <row r="3790" spans="1:1">
      <c r="A3790" t="s">
        <v>317</v>
      </c>
    </row>
    <row r="3791" spans="1:1">
      <c r="A3791" t="s">
        <v>318</v>
      </c>
    </row>
    <row r="3792" spans="1:1">
      <c r="A3792" t="s">
        <v>318</v>
      </c>
    </row>
    <row r="3793" spans="1:1">
      <c r="A3793" t="s">
        <v>318</v>
      </c>
    </row>
    <row r="3794" spans="1:1">
      <c r="A3794" t="s">
        <v>310</v>
      </c>
    </row>
    <row r="3795" spans="1:1">
      <c r="A3795" t="s">
        <v>316</v>
      </c>
    </row>
    <row r="3796" spans="1:1">
      <c r="A3796" t="s">
        <v>316</v>
      </c>
    </row>
    <row r="3797" spans="1:1">
      <c r="A3797" t="s">
        <v>311</v>
      </c>
    </row>
    <row r="3798" spans="1:1">
      <c r="A3798" t="s">
        <v>316</v>
      </c>
    </row>
    <row r="3799" spans="1:1">
      <c r="A3799" t="s">
        <v>311</v>
      </c>
    </row>
    <row r="3800" spans="1:1">
      <c r="A3800" t="s">
        <v>314</v>
      </c>
    </row>
    <row r="3801" spans="1:1">
      <c r="A3801" t="s">
        <v>312</v>
      </c>
    </row>
    <row r="3802" spans="1:1">
      <c r="A3802" t="s">
        <v>312</v>
      </c>
    </row>
    <row r="3803" spans="1:1">
      <c r="A3803" t="s">
        <v>312</v>
      </c>
    </row>
    <row r="3804" spans="1:1">
      <c r="A3804" t="s">
        <v>313</v>
      </c>
    </row>
    <row r="3805" spans="1:1">
      <c r="A3805" t="s">
        <v>311</v>
      </c>
    </row>
    <row r="3806" spans="1:1">
      <c r="A3806" t="s">
        <v>313</v>
      </c>
    </row>
    <row r="3807" spans="1:1">
      <c r="A3807" t="s">
        <v>313</v>
      </c>
    </row>
    <row r="3808" spans="1:1">
      <c r="A3808" t="s">
        <v>314</v>
      </c>
    </row>
    <row r="3809" spans="1:1">
      <c r="A3809" t="s">
        <v>314</v>
      </c>
    </row>
    <row r="3810" spans="1:1">
      <c r="A3810" t="s">
        <v>318</v>
      </c>
    </row>
    <row r="3811" spans="1:1">
      <c r="A3811" t="s">
        <v>315</v>
      </c>
    </row>
    <row r="3812" spans="1:1">
      <c r="A3812" t="s">
        <v>315</v>
      </c>
    </row>
    <row r="3813" spans="1:1">
      <c r="A3813" t="s">
        <v>317</v>
      </c>
    </row>
    <row r="3814" spans="1:1">
      <c r="A3814" t="s">
        <v>317</v>
      </c>
    </row>
    <row r="3815" spans="1:1">
      <c r="A3815" t="s">
        <v>315</v>
      </c>
    </row>
    <row r="3816" spans="1:1">
      <c r="A3816" t="s">
        <v>318</v>
      </c>
    </row>
    <row r="3817" spans="1:1">
      <c r="A3817" t="s">
        <v>318</v>
      </c>
    </row>
    <row r="3818" spans="1:1">
      <c r="A3818" t="s">
        <v>316</v>
      </c>
    </row>
    <row r="3819" spans="1:1">
      <c r="A3819" t="s">
        <v>316</v>
      </c>
    </row>
    <row r="3820" spans="1:1">
      <c r="A3820" t="s">
        <v>310</v>
      </c>
    </row>
    <row r="3821" spans="1:1">
      <c r="A3821" t="s">
        <v>317</v>
      </c>
    </row>
    <row r="3822" spans="1:1">
      <c r="A3822" t="s">
        <v>316</v>
      </c>
    </row>
    <row r="3823" spans="1:1">
      <c r="A3823" t="s">
        <v>314</v>
      </c>
    </row>
    <row r="3824" spans="1:1">
      <c r="A3824" t="s">
        <v>314</v>
      </c>
    </row>
    <row r="3825" spans="1:1">
      <c r="A3825" t="s">
        <v>313</v>
      </c>
    </row>
    <row r="3826" spans="1:1">
      <c r="A3826" t="s">
        <v>313</v>
      </c>
    </row>
    <row r="3827" spans="1:1">
      <c r="A3827" t="s">
        <v>313</v>
      </c>
    </row>
    <row r="3828" spans="1:1">
      <c r="A3828" t="s">
        <v>312</v>
      </c>
    </row>
    <row r="3829" spans="1:1">
      <c r="A3829" t="s">
        <v>312</v>
      </c>
    </row>
    <row r="3830" spans="1:1">
      <c r="A3830" t="s">
        <v>312</v>
      </c>
    </row>
    <row r="3831" spans="1:1">
      <c r="A3831" t="s">
        <v>311</v>
      </c>
    </row>
    <row r="3832" spans="1:1">
      <c r="A3832" t="s">
        <v>311</v>
      </c>
    </row>
    <row r="3833" spans="1:1">
      <c r="A3833" t="s">
        <v>311</v>
      </c>
    </row>
    <row r="3834" spans="1:1">
      <c r="A3834" t="s">
        <v>310</v>
      </c>
    </row>
    <row r="3835" spans="1:1">
      <c r="A3835" t="s">
        <v>314</v>
      </c>
    </row>
    <row r="3836" spans="1:1">
      <c r="A3836" t="s">
        <v>310</v>
      </c>
    </row>
    <row r="3837" spans="1:1">
      <c r="A3837" t="s">
        <v>315</v>
      </c>
    </row>
    <row r="3838" spans="1:1">
      <c r="A3838" t="s">
        <v>312</v>
      </c>
    </row>
    <row r="3839" spans="1:1">
      <c r="A3839" t="s">
        <v>311</v>
      </c>
    </row>
    <row r="3840" spans="1:1">
      <c r="A3840" t="s">
        <v>311</v>
      </c>
    </row>
    <row r="3841" spans="1:1">
      <c r="A3841" t="s">
        <v>312</v>
      </c>
    </row>
    <row r="3842" spans="1:1">
      <c r="A3842" t="s">
        <v>312</v>
      </c>
    </row>
    <row r="3843" spans="1:1">
      <c r="A3843" t="s">
        <v>318</v>
      </c>
    </row>
    <row r="3844" spans="1:1">
      <c r="A3844" t="s">
        <v>313</v>
      </c>
    </row>
    <row r="3845" spans="1:1">
      <c r="A3845" t="s">
        <v>313</v>
      </c>
    </row>
    <row r="3846" spans="1:1">
      <c r="A3846" t="s">
        <v>313</v>
      </c>
    </row>
    <row r="3847" spans="1:1">
      <c r="A3847" t="s">
        <v>314</v>
      </c>
    </row>
    <row r="3848" spans="1:1">
      <c r="A3848" t="s">
        <v>314</v>
      </c>
    </row>
    <row r="3849" spans="1:1">
      <c r="A3849" t="s">
        <v>314</v>
      </c>
    </row>
    <row r="3850" spans="1:1">
      <c r="A3850" t="s">
        <v>318</v>
      </c>
    </row>
    <row r="3851" spans="1:1">
      <c r="A3851" t="s">
        <v>316</v>
      </c>
    </row>
    <row r="3852" spans="1:1">
      <c r="A3852" t="s">
        <v>316</v>
      </c>
    </row>
    <row r="3853" spans="1:1">
      <c r="A3853" t="s">
        <v>316</v>
      </c>
    </row>
    <row r="3854" spans="1:1">
      <c r="A3854" t="s">
        <v>310</v>
      </c>
    </row>
    <row r="3855" spans="1:1">
      <c r="A3855" t="s">
        <v>310</v>
      </c>
    </row>
    <row r="3856" spans="1:1">
      <c r="A3856" t="s">
        <v>310</v>
      </c>
    </row>
    <row r="3857" spans="1:1">
      <c r="A3857" t="s">
        <v>315</v>
      </c>
    </row>
    <row r="3858" spans="1:1">
      <c r="A3858" t="s">
        <v>317</v>
      </c>
    </row>
    <row r="3859" spans="1:1">
      <c r="A3859" t="s">
        <v>317</v>
      </c>
    </row>
    <row r="3860" spans="1:1">
      <c r="A3860" t="s">
        <v>317</v>
      </c>
    </row>
    <row r="3861" spans="1:1">
      <c r="A3861" t="s">
        <v>315</v>
      </c>
    </row>
    <row r="3862" spans="1:1">
      <c r="A3862" t="s">
        <v>311</v>
      </c>
    </row>
    <row r="3863" spans="1:1">
      <c r="A3863" t="s">
        <v>318</v>
      </c>
    </row>
    <row r="3864" spans="1:1">
      <c r="A3864" t="s">
        <v>312</v>
      </c>
    </row>
    <row r="3865" spans="1:1">
      <c r="A3865" t="s">
        <v>312</v>
      </c>
    </row>
    <row r="3866" spans="1:1">
      <c r="A3866" t="s">
        <v>310</v>
      </c>
    </row>
    <row r="3867" spans="1:1">
      <c r="A3867" t="s">
        <v>310</v>
      </c>
    </row>
    <row r="3868" spans="1:1">
      <c r="A3868" t="s">
        <v>310</v>
      </c>
    </row>
    <row r="3869" spans="1:1">
      <c r="A3869" t="s">
        <v>311</v>
      </c>
    </row>
    <row r="3870" spans="1:1">
      <c r="A3870" t="s">
        <v>311</v>
      </c>
    </row>
    <row r="3871" spans="1:1">
      <c r="A3871" t="s">
        <v>314</v>
      </c>
    </row>
    <row r="3872" spans="1:1">
      <c r="A3872" t="s">
        <v>314</v>
      </c>
    </row>
    <row r="3873" spans="1:1">
      <c r="A3873" t="s">
        <v>313</v>
      </c>
    </row>
    <row r="3874" spans="1:1">
      <c r="A3874" t="s">
        <v>313</v>
      </c>
    </row>
    <row r="3875" spans="1:1">
      <c r="A3875" t="s">
        <v>313</v>
      </c>
    </row>
    <row r="3876" spans="1:1">
      <c r="A3876" t="s">
        <v>312</v>
      </c>
    </row>
    <row r="3877" spans="1:1">
      <c r="A3877" t="s">
        <v>314</v>
      </c>
    </row>
    <row r="3878" spans="1:1">
      <c r="A3878" t="s">
        <v>311</v>
      </c>
    </row>
    <row r="3879" spans="1:1">
      <c r="A3879" t="s">
        <v>316</v>
      </c>
    </row>
    <row r="3880" spans="1:1">
      <c r="A3880" t="s">
        <v>314</v>
      </c>
    </row>
    <row r="3881" spans="1:1">
      <c r="A3881" t="s">
        <v>313</v>
      </c>
    </row>
    <row r="3882" spans="1:1">
      <c r="A3882" t="s">
        <v>313</v>
      </c>
    </row>
    <row r="3883" spans="1:1">
      <c r="A3883" t="s">
        <v>313</v>
      </c>
    </row>
    <row r="3884" spans="1:1">
      <c r="A3884" t="s">
        <v>312</v>
      </c>
    </row>
    <row r="3885" spans="1:1">
      <c r="A3885" t="s">
        <v>312</v>
      </c>
    </row>
    <row r="3886" spans="1:1">
      <c r="A3886" t="s">
        <v>312</v>
      </c>
    </row>
    <row r="3887" spans="1:1">
      <c r="A3887" t="s">
        <v>311</v>
      </c>
    </row>
    <row r="3888" spans="1:1">
      <c r="A3888" t="s">
        <v>311</v>
      </c>
    </row>
    <row r="3889" spans="1:1">
      <c r="A3889" t="s">
        <v>311</v>
      </c>
    </row>
    <row r="3890" spans="1:1">
      <c r="A3890" t="s">
        <v>318</v>
      </c>
    </row>
    <row r="3891" spans="1:1">
      <c r="A3891" t="s">
        <v>318</v>
      </c>
    </row>
    <row r="3892" spans="1:1">
      <c r="A3892" t="s">
        <v>318</v>
      </c>
    </row>
    <row r="3893" spans="1:1">
      <c r="A3893" t="s">
        <v>316</v>
      </c>
    </row>
    <row r="3894" spans="1:1">
      <c r="A3894" t="s">
        <v>316</v>
      </c>
    </row>
    <row r="3895" spans="1:1">
      <c r="A3895" t="s">
        <v>310</v>
      </c>
    </row>
    <row r="3896" spans="1:1">
      <c r="A3896" t="s">
        <v>310</v>
      </c>
    </row>
    <row r="3897" spans="1:1">
      <c r="A3897" t="s">
        <v>310</v>
      </c>
    </row>
    <row r="3898" spans="1:1">
      <c r="A3898" t="s">
        <v>317</v>
      </c>
    </row>
    <row r="3899" spans="1:1">
      <c r="A3899" t="s">
        <v>317</v>
      </c>
    </row>
    <row r="3900" spans="1:1">
      <c r="A3900" t="s">
        <v>317</v>
      </c>
    </row>
    <row r="3901" spans="1:1">
      <c r="A3901" t="s">
        <v>315</v>
      </c>
    </row>
    <row r="3902" spans="1:1">
      <c r="A3902" t="s">
        <v>315</v>
      </c>
    </row>
    <row r="3903" spans="1:1">
      <c r="A3903" t="s">
        <v>314</v>
      </c>
    </row>
    <row r="3904" spans="1:1">
      <c r="A3904" t="s">
        <v>315</v>
      </c>
    </row>
    <row r="3905" spans="1:1">
      <c r="A3905" t="s">
        <v>314</v>
      </c>
    </row>
    <row r="3906" spans="1:1">
      <c r="A3906" t="s">
        <v>315</v>
      </c>
    </row>
    <row r="3907" spans="1:1">
      <c r="A3907" t="s">
        <v>314</v>
      </c>
    </row>
    <row r="3908" spans="1:1">
      <c r="A3908" t="s">
        <v>313</v>
      </c>
    </row>
    <row r="3909" spans="1:1">
      <c r="A3909" t="s">
        <v>313</v>
      </c>
    </row>
    <row r="3910" spans="1:1">
      <c r="A3910" t="s">
        <v>313</v>
      </c>
    </row>
    <row r="3911" spans="1:1">
      <c r="A3911" t="s">
        <v>312</v>
      </c>
    </row>
    <row r="3912" spans="1:1">
      <c r="A3912" t="s">
        <v>312</v>
      </c>
    </row>
    <row r="3913" spans="1:1">
      <c r="A3913" t="s">
        <v>312</v>
      </c>
    </row>
    <row r="3914" spans="1:1">
      <c r="A3914" t="s">
        <v>311</v>
      </c>
    </row>
    <row r="3915" spans="1:1">
      <c r="A3915" t="s">
        <v>311</v>
      </c>
    </row>
    <row r="3916" spans="1:1">
      <c r="A3916" t="s">
        <v>311</v>
      </c>
    </row>
    <row r="3917" spans="1:1">
      <c r="A3917" t="s">
        <v>318</v>
      </c>
    </row>
    <row r="3918" spans="1:1">
      <c r="A3918" t="s">
        <v>318</v>
      </c>
    </row>
    <row r="3919" spans="1:1">
      <c r="A3919" t="s">
        <v>318</v>
      </c>
    </row>
    <row r="3920" spans="1:1">
      <c r="A3920" t="s">
        <v>316</v>
      </c>
    </row>
    <row r="3921" spans="1:1">
      <c r="A3921" t="s">
        <v>316</v>
      </c>
    </row>
    <row r="3922" spans="1:1">
      <c r="A3922" t="s">
        <v>316</v>
      </c>
    </row>
    <row r="3923" spans="1:1">
      <c r="A3923" t="s">
        <v>310</v>
      </c>
    </row>
    <row r="3924" spans="1:1">
      <c r="A3924" t="s">
        <v>310</v>
      </c>
    </row>
    <row r="3925" spans="1:1">
      <c r="A3925" t="s">
        <v>310</v>
      </c>
    </row>
    <row r="3926" spans="1:1">
      <c r="A3926" t="s">
        <v>317</v>
      </c>
    </row>
    <row r="3927" spans="1:1">
      <c r="A3927" t="s">
        <v>317</v>
      </c>
    </row>
    <row r="3928" spans="1:1">
      <c r="A3928" t="s">
        <v>317</v>
      </c>
    </row>
    <row r="3929" spans="1:1">
      <c r="A3929" t="s">
        <v>315</v>
      </c>
    </row>
    <row r="3930" spans="1:1">
      <c r="A3930" t="s">
        <v>315</v>
      </c>
    </row>
    <row r="3931" spans="1:1">
      <c r="A3931" t="s">
        <v>314</v>
      </c>
    </row>
    <row r="3932" spans="1:1">
      <c r="A3932" t="s">
        <v>314</v>
      </c>
    </row>
    <row r="3933" spans="1:1">
      <c r="A3933" t="s">
        <v>313</v>
      </c>
    </row>
    <row r="3934" spans="1:1">
      <c r="A3934" t="s">
        <v>312</v>
      </c>
    </row>
    <row r="3935" spans="1:1">
      <c r="A3935" t="s">
        <v>312</v>
      </c>
    </row>
    <row r="3936" spans="1:1">
      <c r="A3936" t="s">
        <v>313</v>
      </c>
    </row>
    <row r="3937" spans="1:1">
      <c r="A3937" t="s">
        <v>313</v>
      </c>
    </row>
    <row r="3938" spans="1:1">
      <c r="A3938" t="s">
        <v>311</v>
      </c>
    </row>
    <row r="3939" spans="1:1">
      <c r="A3939" t="s">
        <v>311</v>
      </c>
    </row>
    <row r="3940" spans="1:1">
      <c r="A3940" t="s">
        <v>310</v>
      </c>
    </row>
    <row r="3941" spans="1:1">
      <c r="A3941" t="s">
        <v>310</v>
      </c>
    </row>
    <row r="3942" spans="1:1">
      <c r="A3942" t="s">
        <v>314</v>
      </c>
    </row>
    <row r="3943" spans="1:1">
      <c r="A3943" t="s">
        <v>314</v>
      </c>
    </row>
    <row r="3944" spans="1:1">
      <c r="A3944" t="s">
        <v>314</v>
      </c>
    </row>
    <row r="3945" spans="1:1">
      <c r="A3945" t="s">
        <v>312</v>
      </c>
    </row>
    <row r="3946" spans="1:1">
      <c r="A3946" t="s">
        <v>311</v>
      </c>
    </row>
    <row r="3947" spans="1:1">
      <c r="A3947" t="s">
        <v>310</v>
      </c>
    </row>
    <row r="3948" spans="1:1">
      <c r="A3948" t="s">
        <v>313</v>
      </c>
    </row>
    <row r="3949" spans="1:1">
      <c r="A3949" t="s">
        <v>310</v>
      </c>
    </row>
    <row r="3950" spans="1:1">
      <c r="A3950" t="s">
        <v>310</v>
      </c>
    </row>
    <row r="3951" spans="1:1">
      <c r="A3951" t="s">
        <v>312</v>
      </c>
    </row>
    <row r="3952" spans="1:1">
      <c r="A3952" t="s">
        <v>310</v>
      </c>
    </row>
    <row r="3953" spans="1:1">
      <c r="A3953" t="s">
        <v>311</v>
      </c>
    </row>
    <row r="3954" spans="1:1">
      <c r="A3954" t="s">
        <v>314</v>
      </c>
    </row>
    <row r="3955" spans="1:1">
      <c r="A3955" t="s">
        <v>314</v>
      </c>
    </row>
    <row r="3956" spans="1:1">
      <c r="A3956" t="s">
        <v>313</v>
      </c>
    </row>
    <row r="3957" spans="1:1">
      <c r="A3957" t="s">
        <v>313</v>
      </c>
    </row>
    <row r="3958" spans="1:1">
      <c r="A3958" t="s">
        <v>312</v>
      </c>
    </row>
    <row r="3959" spans="1:1">
      <c r="A3959" t="s">
        <v>311</v>
      </c>
    </row>
    <row r="3960" spans="1:1">
      <c r="A3960" t="s">
        <v>311</v>
      </c>
    </row>
    <row r="3961" spans="1:1">
      <c r="A3961" t="s">
        <v>312</v>
      </c>
    </row>
    <row r="3962" spans="1:1">
      <c r="A3962" t="s">
        <v>314</v>
      </c>
    </row>
    <row r="3963" spans="1:1">
      <c r="A3963" t="s">
        <v>311</v>
      </c>
    </row>
    <row r="3964" spans="1:1">
      <c r="A3964" t="s">
        <v>310</v>
      </c>
    </row>
    <row r="3965" spans="1:1">
      <c r="A3965" t="s">
        <v>310</v>
      </c>
    </row>
    <row r="3966" spans="1:1">
      <c r="A3966" t="s">
        <v>310</v>
      </c>
    </row>
    <row r="3967" spans="1:1">
      <c r="A3967" t="s">
        <v>314</v>
      </c>
    </row>
    <row r="3968" spans="1:1">
      <c r="A3968" t="s">
        <v>311</v>
      </c>
    </row>
    <row r="3969" spans="1:1">
      <c r="A3969" t="s">
        <v>314</v>
      </c>
    </row>
    <row r="3970" spans="1:1">
      <c r="A3970" t="s">
        <v>313</v>
      </c>
    </row>
    <row r="3971" spans="1:1">
      <c r="A3971" t="s">
        <v>313</v>
      </c>
    </row>
    <row r="3972" spans="1:1">
      <c r="A3972" t="s">
        <v>313</v>
      </c>
    </row>
    <row r="3973" spans="1:1">
      <c r="A3973" t="s">
        <v>312</v>
      </c>
    </row>
    <row r="3974" spans="1:1">
      <c r="A3974" t="s">
        <v>312</v>
      </c>
    </row>
    <row r="3975" spans="1:1">
      <c r="A3975" t="s">
        <v>312</v>
      </c>
    </row>
    <row r="3976" spans="1:1">
      <c r="A3976" t="s">
        <v>311</v>
      </c>
    </row>
    <row r="3977" spans="1:1">
      <c r="A3977" t="s">
        <v>314</v>
      </c>
    </row>
    <row r="3978" spans="1:1">
      <c r="A3978" t="s">
        <v>312</v>
      </c>
    </row>
    <row r="3979" spans="1:1">
      <c r="A3979" t="s">
        <v>310</v>
      </c>
    </row>
    <row r="3980" spans="1:1">
      <c r="A3980" t="s">
        <v>310</v>
      </c>
    </row>
    <row r="3981" spans="1:1">
      <c r="A3981" t="s">
        <v>311</v>
      </c>
    </row>
    <row r="3982" spans="1:1">
      <c r="A3982" t="s">
        <v>311</v>
      </c>
    </row>
    <row r="3983" spans="1:1">
      <c r="A3983" t="s">
        <v>311</v>
      </c>
    </row>
    <row r="3984" spans="1:1">
      <c r="A3984" t="s">
        <v>312</v>
      </c>
    </row>
    <row r="3985" spans="1:1">
      <c r="A3985" t="s">
        <v>312</v>
      </c>
    </row>
    <row r="3986" spans="1:1">
      <c r="A3986" t="s">
        <v>314</v>
      </c>
    </row>
    <row r="3987" spans="1:1">
      <c r="A3987" t="s">
        <v>314</v>
      </c>
    </row>
    <row r="3988" spans="1:1">
      <c r="A3988" t="s">
        <v>314</v>
      </c>
    </row>
    <row r="3989" spans="1:1">
      <c r="A3989" t="s">
        <v>313</v>
      </c>
    </row>
    <row r="3990" spans="1:1">
      <c r="A3990" t="s">
        <v>313</v>
      </c>
    </row>
    <row r="3991" spans="1:1">
      <c r="A3991" t="s">
        <v>313</v>
      </c>
    </row>
    <row r="3992" spans="1:1">
      <c r="A3992" t="s">
        <v>310</v>
      </c>
    </row>
    <row r="3993" spans="1:1">
      <c r="A3993" t="s">
        <v>312</v>
      </c>
    </row>
    <row r="3994" spans="1:1">
      <c r="A3994" t="s">
        <v>313</v>
      </c>
    </row>
    <row r="3995" spans="1:1">
      <c r="A3995" t="s">
        <v>314</v>
      </c>
    </row>
    <row r="3996" spans="1:1">
      <c r="A3996" t="s">
        <v>310</v>
      </c>
    </row>
    <row r="3997" spans="1:1">
      <c r="A3997" t="s">
        <v>310</v>
      </c>
    </row>
    <row r="3998" spans="1:1">
      <c r="A3998" t="s">
        <v>310</v>
      </c>
    </row>
    <row r="3999" spans="1:1">
      <c r="A3999" t="s">
        <v>311</v>
      </c>
    </row>
    <row r="4000" spans="1:1">
      <c r="A4000" t="s">
        <v>312</v>
      </c>
    </row>
    <row r="4001" spans="1:1">
      <c r="A4001" t="s">
        <v>312</v>
      </c>
    </row>
    <row r="4002" spans="1:1">
      <c r="A4002" t="s">
        <v>311</v>
      </c>
    </row>
    <row r="4003" spans="1:1">
      <c r="A4003" t="s">
        <v>311</v>
      </c>
    </row>
    <row r="4004" spans="1:1">
      <c r="A4004" t="s">
        <v>314</v>
      </c>
    </row>
    <row r="4005" spans="1:1">
      <c r="A4005" t="s">
        <v>313</v>
      </c>
    </row>
    <row r="4006" spans="1:1">
      <c r="A4006" t="s">
        <v>313</v>
      </c>
    </row>
    <row r="4007" spans="1:1">
      <c r="A4007" t="s">
        <v>314</v>
      </c>
    </row>
    <row r="4008" spans="1:1">
      <c r="A4008" t="s">
        <v>311</v>
      </c>
    </row>
    <row r="4009" spans="1:1">
      <c r="A4009" t="s">
        <v>310</v>
      </c>
    </row>
    <row r="4010" spans="1:1">
      <c r="A4010" t="s">
        <v>310</v>
      </c>
    </row>
    <row r="4011" spans="1:1">
      <c r="A4011" t="s">
        <v>310</v>
      </c>
    </row>
    <row r="4012" spans="1:1">
      <c r="A4012" t="s">
        <v>311</v>
      </c>
    </row>
    <row r="4013" spans="1:1">
      <c r="A4013" t="s">
        <v>313</v>
      </c>
    </row>
    <row r="4014" spans="1:1">
      <c r="A4014" t="s">
        <v>314</v>
      </c>
    </row>
    <row r="4015" spans="1:1">
      <c r="A4015" t="s">
        <v>314</v>
      </c>
    </row>
    <row r="4016" spans="1:1">
      <c r="A4016" t="s">
        <v>312</v>
      </c>
    </row>
    <row r="4017" spans="1:1">
      <c r="A4017" t="s">
        <v>312</v>
      </c>
    </row>
    <row r="4018" spans="1:1">
      <c r="A4018" t="s">
        <v>312</v>
      </c>
    </row>
    <row r="4019" spans="1:1">
      <c r="A4019" t="s">
        <v>313</v>
      </c>
    </row>
    <row r="4020" spans="1:1">
      <c r="A4020" t="s">
        <v>311</v>
      </c>
    </row>
    <row r="4021" spans="1:1">
      <c r="A4021" t="s">
        <v>313</v>
      </c>
    </row>
    <row r="4022" spans="1:1">
      <c r="A4022" t="s">
        <v>314</v>
      </c>
    </row>
    <row r="4023" spans="1:1">
      <c r="A4023" t="s">
        <v>312</v>
      </c>
    </row>
    <row r="4024" spans="1:1">
      <c r="A4024" t="s">
        <v>311</v>
      </c>
    </row>
    <row r="4025" spans="1:1">
      <c r="A4025" t="s">
        <v>311</v>
      </c>
    </row>
    <row r="4026" spans="1:1">
      <c r="A4026" t="s">
        <v>311</v>
      </c>
    </row>
    <row r="4027" spans="1:1">
      <c r="A4027" t="s">
        <v>310</v>
      </c>
    </row>
    <row r="4028" spans="1:1">
      <c r="A4028" t="s">
        <v>310</v>
      </c>
    </row>
    <row r="4029" spans="1:1">
      <c r="A4029" t="s">
        <v>312</v>
      </c>
    </row>
    <row r="4030" spans="1:1">
      <c r="A4030" t="s">
        <v>310</v>
      </c>
    </row>
    <row r="4031" spans="1:1">
      <c r="A4031" t="s">
        <v>310</v>
      </c>
    </row>
    <row r="4032" spans="1:1">
      <c r="A4032" t="s">
        <v>310</v>
      </c>
    </row>
    <row r="4033" spans="1:1">
      <c r="A4033" t="s">
        <v>312</v>
      </c>
    </row>
    <row r="4034" spans="1:1">
      <c r="A4034" t="s">
        <v>314</v>
      </c>
    </row>
    <row r="4035" spans="1:1">
      <c r="A4035" t="s">
        <v>313</v>
      </c>
    </row>
    <row r="4036" spans="1:1">
      <c r="A4036" t="s">
        <v>314</v>
      </c>
    </row>
    <row r="4037" spans="1:1">
      <c r="A4037" t="s">
        <v>314</v>
      </c>
    </row>
    <row r="4038" spans="1:1">
      <c r="A4038" t="s">
        <v>314</v>
      </c>
    </row>
    <row r="4039" spans="1:1">
      <c r="A4039" t="s">
        <v>313</v>
      </c>
    </row>
    <row r="4040" spans="1:1">
      <c r="A4040" t="s">
        <v>313</v>
      </c>
    </row>
    <row r="4041" spans="1:1">
      <c r="A4041" t="s">
        <v>313</v>
      </c>
    </row>
    <row r="4042" spans="1:1">
      <c r="A4042" t="s">
        <v>312</v>
      </c>
    </row>
    <row r="4043" spans="1:1">
      <c r="A4043" t="s">
        <v>312</v>
      </c>
    </row>
    <row r="4044" spans="1:1">
      <c r="A4044" t="s">
        <v>312</v>
      </c>
    </row>
    <row r="4045" spans="1:1">
      <c r="A4045" t="s">
        <v>311</v>
      </c>
    </row>
    <row r="4046" spans="1:1">
      <c r="A4046" t="s">
        <v>313</v>
      </c>
    </row>
    <row r="4047" spans="1:1">
      <c r="A4047" t="s">
        <v>311</v>
      </c>
    </row>
    <row r="4048" spans="1:1">
      <c r="A4048" t="s">
        <v>313</v>
      </c>
    </row>
    <row r="4049" spans="1:1">
      <c r="A4049" t="s">
        <v>314</v>
      </c>
    </row>
    <row r="4050" spans="1:1">
      <c r="A4050" t="s">
        <v>314</v>
      </c>
    </row>
    <row r="4051" spans="1:1">
      <c r="A4051" t="s">
        <v>310</v>
      </c>
    </row>
    <row r="4052" spans="1:1">
      <c r="A4052" t="s">
        <v>311</v>
      </c>
    </row>
    <row r="4053" spans="1:1">
      <c r="A4053" t="s">
        <v>312</v>
      </c>
    </row>
    <row r="4054" spans="1:1">
      <c r="A4054" t="s">
        <v>314</v>
      </c>
    </row>
    <row r="4055" spans="1:1">
      <c r="A4055" t="s">
        <v>314</v>
      </c>
    </row>
    <row r="4056" spans="1:1">
      <c r="A4056" t="s">
        <v>314</v>
      </c>
    </row>
    <row r="4057" spans="1:1">
      <c r="A4057" t="s">
        <v>314</v>
      </c>
    </row>
    <row r="4058" spans="1:1">
      <c r="A4058" t="s">
        <v>313</v>
      </c>
    </row>
    <row r="4059" spans="1:1">
      <c r="A4059" t="s">
        <v>310</v>
      </c>
    </row>
    <row r="4060" spans="1:1">
      <c r="A4060" t="s">
        <v>310</v>
      </c>
    </row>
    <row r="4061" spans="1:1">
      <c r="A4061" t="s">
        <v>311</v>
      </c>
    </row>
    <row r="4062" spans="1:1">
      <c r="A4062" t="s">
        <v>311</v>
      </c>
    </row>
    <row r="4063" spans="1:1">
      <c r="A4063" t="s">
        <v>311</v>
      </c>
    </row>
    <row r="4064" spans="1:1">
      <c r="A4064" t="s">
        <v>312</v>
      </c>
    </row>
    <row r="4065" spans="1:1">
      <c r="A4065" t="s">
        <v>313</v>
      </c>
    </row>
    <row r="4066" spans="1:1">
      <c r="A4066" t="s">
        <v>313</v>
      </c>
    </row>
    <row r="4067" spans="1:1">
      <c r="A4067" t="s">
        <v>314</v>
      </c>
    </row>
    <row r="4068" spans="1:1">
      <c r="A4068" t="s">
        <v>310</v>
      </c>
    </row>
    <row r="4069" spans="1:1">
      <c r="A4069" t="s">
        <v>313</v>
      </c>
    </row>
    <row r="4070" spans="1:1">
      <c r="A4070" t="s">
        <v>312</v>
      </c>
    </row>
    <row r="4071" spans="1:1">
      <c r="A4071" t="s">
        <v>311</v>
      </c>
    </row>
    <row r="4072" spans="1:1">
      <c r="A4072" t="s">
        <v>310</v>
      </c>
    </row>
    <row r="4073" spans="1:1">
      <c r="A4073" t="s">
        <v>310</v>
      </c>
    </row>
    <row r="4074" spans="1:1">
      <c r="A4074" t="s">
        <v>310</v>
      </c>
    </row>
    <row r="4075" spans="1:1">
      <c r="A4075" t="s">
        <v>311</v>
      </c>
    </row>
    <row r="4076" spans="1:1">
      <c r="A4076" t="s">
        <v>311</v>
      </c>
    </row>
    <row r="4077" spans="1:1">
      <c r="A4077" t="s">
        <v>312</v>
      </c>
    </row>
    <row r="4078" spans="1:1">
      <c r="A4078" t="s">
        <v>314</v>
      </c>
    </row>
    <row r="4079" spans="1:1">
      <c r="A4079" t="s">
        <v>312</v>
      </c>
    </row>
    <row r="4080" spans="1:1">
      <c r="A4080" t="s">
        <v>313</v>
      </c>
    </row>
    <row r="4081" spans="1:1">
      <c r="A4081" t="s">
        <v>313</v>
      </c>
    </row>
    <row r="4082" spans="1:1">
      <c r="A4082" t="s">
        <v>312</v>
      </c>
    </row>
    <row r="4083" spans="1:1">
      <c r="A4083" t="s">
        <v>312</v>
      </c>
    </row>
    <row r="4084" spans="1:1">
      <c r="A4084" t="s">
        <v>312</v>
      </c>
    </row>
    <row r="4085" spans="1:1">
      <c r="A4085" t="s">
        <v>311</v>
      </c>
    </row>
    <row r="4086" spans="1:1">
      <c r="A4086" t="s">
        <v>311</v>
      </c>
    </row>
    <row r="4087" spans="1:1">
      <c r="A4087" t="s">
        <v>311</v>
      </c>
    </row>
    <row r="4088" spans="1:1">
      <c r="A4088" t="s">
        <v>310</v>
      </c>
    </row>
    <row r="4089" spans="1:1">
      <c r="A4089" t="s">
        <v>310</v>
      </c>
    </row>
    <row r="4090" spans="1:1">
      <c r="A4090" t="s">
        <v>310</v>
      </c>
    </row>
    <row r="4091" spans="1:1">
      <c r="A4091" t="s">
        <v>314</v>
      </c>
    </row>
    <row r="4092" spans="1:1">
      <c r="A4092" t="s">
        <v>314</v>
      </c>
    </row>
    <row r="4093" spans="1:1">
      <c r="A4093" t="s">
        <v>311</v>
      </c>
    </row>
    <row r="4094" spans="1:1">
      <c r="A4094" t="s">
        <v>311</v>
      </c>
    </row>
    <row r="4095" spans="1:1">
      <c r="A4095" t="s">
        <v>314</v>
      </c>
    </row>
    <row r="4096" spans="1:1">
      <c r="A4096" t="s">
        <v>313</v>
      </c>
    </row>
    <row r="4097" spans="1:1">
      <c r="A4097" t="s">
        <v>312</v>
      </c>
    </row>
    <row r="4098" spans="1:1">
      <c r="A4098" t="s">
        <v>313</v>
      </c>
    </row>
    <row r="4099" spans="1:1">
      <c r="A4099" t="s">
        <v>313</v>
      </c>
    </row>
    <row r="4100" spans="1:1">
      <c r="A4100" t="s">
        <v>312</v>
      </c>
    </row>
    <row r="4101" spans="1:1">
      <c r="A4101" t="s">
        <v>312</v>
      </c>
    </row>
    <row r="4102" spans="1:1">
      <c r="A4102" t="s">
        <v>312</v>
      </c>
    </row>
    <row r="4103" spans="1:1">
      <c r="A4103" t="s">
        <v>311</v>
      </c>
    </row>
    <row r="4104" spans="1:1">
      <c r="A4104" t="s">
        <v>310</v>
      </c>
    </row>
    <row r="4105" spans="1:1">
      <c r="A4105" t="s">
        <v>310</v>
      </c>
    </row>
    <row r="4106" spans="1:1">
      <c r="A4106" t="s">
        <v>310</v>
      </c>
    </row>
    <row r="4107" spans="1:1">
      <c r="A4107" t="s">
        <v>313</v>
      </c>
    </row>
    <row r="4108" spans="1:1">
      <c r="A4108" t="s">
        <v>313</v>
      </c>
    </row>
    <row r="4109" spans="1:1">
      <c r="A4109" t="s">
        <v>313</v>
      </c>
    </row>
    <row r="4110" spans="1:1">
      <c r="A4110" t="s">
        <v>314</v>
      </c>
    </row>
    <row r="4111" spans="1:1">
      <c r="A4111" t="s">
        <v>314</v>
      </c>
    </row>
    <row r="4112" spans="1:1">
      <c r="A4112" t="s">
        <v>314</v>
      </c>
    </row>
    <row r="4113" spans="1:1">
      <c r="A4113" t="s">
        <v>311</v>
      </c>
    </row>
    <row r="4114" spans="1:1">
      <c r="A4114" t="s">
        <v>311</v>
      </c>
    </row>
    <row r="4115" spans="1:1">
      <c r="A4115" t="s">
        <v>312</v>
      </c>
    </row>
    <row r="4116" spans="1:1">
      <c r="A4116" t="s">
        <v>311</v>
      </c>
    </row>
    <row r="4117" spans="1:1">
      <c r="A4117" t="s">
        <v>314</v>
      </c>
    </row>
    <row r="4118" spans="1:1">
      <c r="A4118" t="s">
        <v>313</v>
      </c>
    </row>
    <row r="4119" spans="1:1">
      <c r="A4119" t="s">
        <v>313</v>
      </c>
    </row>
    <row r="4120" spans="1:1">
      <c r="A4120" t="s">
        <v>314</v>
      </c>
    </row>
    <row r="4121" spans="1:1">
      <c r="A4121" t="s">
        <v>314</v>
      </c>
    </row>
    <row r="4122" spans="1:1">
      <c r="A4122" t="s">
        <v>312</v>
      </c>
    </row>
    <row r="4123" spans="1:1">
      <c r="A4123" t="s">
        <v>310</v>
      </c>
    </row>
    <row r="4124" spans="1:1">
      <c r="A4124" t="s">
        <v>310</v>
      </c>
    </row>
    <row r="4125" spans="1:1">
      <c r="A4125" t="s">
        <v>310</v>
      </c>
    </row>
    <row r="4126" spans="1:1">
      <c r="A4126" t="s">
        <v>313</v>
      </c>
    </row>
    <row r="4127" spans="1:1">
      <c r="A4127" t="s">
        <v>312</v>
      </c>
    </row>
    <row r="4128" spans="1:1">
      <c r="A4128" t="s">
        <v>318</v>
      </c>
    </row>
    <row r="4129" spans="1:1">
      <c r="A4129" t="s">
        <v>314</v>
      </c>
    </row>
    <row r="4130" spans="1:1">
      <c r="A4130" t="s">
        <v>314</v>
      </c>
    </row>
    <row r="4131" spans="1:1">
      <c r="A4131" t="s">
        <v>314</v>
      </c>
    </row>
    <row r="4132" spans="1:1">
      <c r="A4132" t="s">
        <v>313</v>
      </c>
    </row>
    <row r="4133" spans="1:1">
      <c r="A4133" t="s">
        <v>313</v>
      </c>
    </row>
    <row r="4134" spans="1:1">
      <c r="A4134" t="s">
        <v>313</v>
      </c>
    </row>
    <row r="4135" spans="1:1">
      <c r="A4135" t="s">
        <v>312</v>
      </c>
    </row>
    <row r="4136" spans="1:1">
      <c r="A4136" t="s">
        <v>312</v>
      </c>
    </row>
    <row r="4137" spans="1:1">
      <c r="A4137" t="s">
        <v>312</v>
      </c>
    </row>
    <row r="4138" spans="1:1">
      <c r="A4138" t="s">
        <v>311</v>
      </c>
    </row>
    <row r="4139" spans="1:1">
      <c r="A4139" t="s">
        <v>311</v>
      </c>
    </row>
    <row r="4140" spans="1:1">
      <c r="A4140" t="s">
        <v>311</v>
      </c>
    </row>
    <row r="4141" spans="1:1">
      <c r="A4141" t="s">
        <v>318</v>
      </c>
    </row>
    <row r="4142" spans="1:1">
      <c r="A4142" t="s">
        <v>318</v>
      </c>
    </row>
    <row r="4143" spans="1:1">
      <c r="A4143" t="s">
        <v>316</v>
      </c>
    </row>
    <row r="4144" spans="1:1">
      <c r="A4144" t="s">
        <v>315</v>
      </c>
    </row>
    <row r="4145" spans="1:1">
      <c r="A4145" t="s">
        <v>316</v>
      </c>
    </row>
    <row r="4146" spans="1:1">
      <c r="A4146" t="s">
        <v>316</v>
      </c>
    </row>
    <row r="4147" spans="1:1">
      <c r="A4147" t="s">
        <v>310</v>
      </c>
    </row>
    <row r="4148" spans="1:1">
      <c r="A4148" t="s">
        <v>310</v>
      </c>
    </row>
    <row r="4149" spans="1:1">
      <c r="A4149" t="s">
        <v>310</v>
      </c>
    </row>
    <row r="4150" spans="1:1">
      <c r="A4150" t="s">
        <v>317</v>
      </c>
    </row>
    <row r="4151" spans="1:1">
      <c r="A4151" t="s">
        <v>317</v>
      </c>
    </row>
    <row r="4152" spans="1:1">
      <c r="A4152" t="s">
        <v>317</v>
      </c>
    </row>
    <row r="4153" spans="1:1">
      <c r="A4153" t="s">
        <v>315</v>
      </c>
    </row>
    <row r="4154" spans="1:1">
      <c r="A4154" t="s">
        <v>315</v>
      </c>
    </row>
    <row r="4155" spans="1:1">
      <c r="A4155" t="s">
        <v>318</v>
      </c>
    </row>
    <row r="4156" spans="1:1">
      <c r="A4156" t="s">
        <v>311</v>
      </c>
    </row>
    <row r="4157" spans="1:1">
      <c r="A4157" t="s">
        <v>311</v>
      </c>
    </row>
    <row r="4158" spans="1:1">
      <c r="A4158" t="s">
        <v>311</v>
      </c>
    </row>
    <row r="4159" spans="1:1">
      <c r="A4159" t="s">
        <v>312</v>
      </c>
    </row>
    <row r="4160" spans="1:1">
      <c r="A4160" t="s">
        <v>314</v>
      </c>
    </row>
    <row r="4161" spans="1:1">
      <c r="A4161" t="s">
        <v>312</v>
      </c>
    </row>
    <row r="4162" spans="1:1">
      <c r="A4162" t="s">
        <v>313</v>
      </c>
    </row>
    <row r="4163" spans="1:1">
      <c r="A4163" t="s">
        <v>314</v>
      </c>
    </row>
    <row r="4164" spans="1:1">
      <c r="A4164" t="s">
        <v>318</v>
      </c>
    </row>
    <row r="4165" spans="1:1">
      <c r="A4165" t="s">
        <v>314</v>
      </c>
    </row>
    <row r="4166" spans="1:1">
      <c r="A4166" t="s">
        <v>312</v>
      </c>
    </row>
    <row r="4167" spans="1:1">
      <c r="A4167" t="s">
        <v>318</v>
      </c>
    </row>
    <row r="4168" spans="1:1">
      <c r="A4168" t="s">
        <v>310</v>
      </c>
    </row>
    <row r="4169" spans="1:1">
      <c r="A4169" t="s">
        <v>316</v>
      </c>
    </row>
    <row r="4170" spans="1:1">
      <c r="A4170" t="s">
        <v>316</v>
      </c>
    </row>
    <row r="4171" spans="1:1">
      <c r="A4171" t="s">
        <v>310</v>
      </c>
    </row>
    <row r="4172" spans="1:1">
      <c r="A4172" t="s">
        <v>310</v>
      </c>
    </row>
    <row r="4173" spans="1:1">
      <c r="A4173" t="s">
        <v>313</v>
      </c>
    </row>
    <row r="4174" spans="1:1">
      <c r="A4174" t="s">
        <v>317</v>
      </c>
    </row>
    <row r="4175" spans="1:1">
      <c r="A4175" t="s">
        <v>317</v>
      </c>
    </row>
    <row r="4176" spans="1:1">
      <c r="A4176" t="s">
        <v>317</v>
      </c>
    </row>
    <row r="4177" spans="1:1">
      <c r="A4177" t="s">
        <v>315</v>
      </c>
    </row>
    <row r="4178" spans="1:1">
      <c r="A4178" t="s">
        <v>315</v>
      </c>
    </row>
    <row r="4179" spans="1:1">
      <c r="A4179" t="s">
        <v>315</v>
      </c>
    </row>
    <row r="4180" spans="1:1">
      <c r="A4180" t="s">
        <v>316</v>
      </c>
    </row>
    <row r="4181" spans="1:1">
      <c r="A4181" t="s">
        <v>313</v>
      </c>
    </row>
    <row r="4182" spans="1:1">
      <c r="A4182" t="s">
        <v>310</v>
      </c>
    </row>
    <row r="4183" spans="1:1">
      <c r="A4183" t="s">
        <v>312</v>
      </c>
    </row>
    <row r="4184" spans="1:1">
      <c r="A4184" t="s">
        <v>311</v>
      </c>
    </row>
    <row r="4185" spans="1:1">
      <c r="A4185" t="s">
        <v>312</v>
      </c>
    </row>
    <row r="4186" spans="1:1">
      <c r="A4186" t="s">
        <v>312</v>
      </c>
    </row>
    <row r="4187" spans="1:1">
      <c r="A4187" t="s">
        <v>310</v>
      </c>
    </row>
    <row r="4188" spans="1:1">
      <c r="A4188" t="s">
        <v>313</v>
      </c>
    </row>
    <row r="4189" spans="1:1">
      <c r="A4189" t="s">
        <v>313</v>
      </c>
    </row>
    <row r="4190" spans="1:1">
      <c r="A4190" t="s">
        <v>313</v>
      </c>
    </row>
    <row r="4191" spans="1:1">
      <c r="A4191" t="s">
        <v>314</v>
      </c>
    </row>
    <row r="4192" spans="1:1">
      <c r="A4192" t="s">
        <v>314</v>
      </c>
    </row>
    <row r="4193" spans="1:1">
      <c r="A4193" t="s">
        <v>310</v>
      </c>
    </row>
    <row r="4194" spans="1:1">
      <c r="A4194" t="s">
        <v>314</v>
      </c>
    </row>
    <row r="4195" spans="1:1">
      <c r="A4195" t="s">
        <v>311</v>
      </c>
    </row>
    <row r="4196" spans="1:1">
      <c r="A4196" t="s">
        <v>311</v>
      </c>
    </row>
    <row r="4197" spans="1:1">
      <c r="A4197" t="s">
        <v>312</v>
      </c>
    </row>
    <row r="4198" spans="1:1">
      <c r="A4198" t="s">
        <v>312</v>
      </c>
    </row>
    <row r="4199" spans="1:1">
      <c r="A4199" t="s">
        <v>313</v>
      </c>
    </row>
    <row r="4200" spans="1:1">
      <c r="A4200" t="s">
        <v>313</v>
      </c>
    </row>
    <row r="4201" spans="1:1">
      <c r="A4201" t="s">
        <v>313</v>
      </c>
    </row>
    <row r="4202" spans="1:1">
      <c r="A4202" t="s">
        <v>314</v>
      </c>
    </row>
    <row r="4203" spans="1:1">
      <c r="A4203" t="s">
        <v>312</v>
      </c>
    </row>
    <row r="4204" spans="1:1">
      <c r="A4204" t="s">
        <v>310</v>
      </c>
    </row>
    <row r="4205" spans="1:1">
      <c r="A4205" t="s">
        <v>310</v>
      </c>
    </row>
    <row r="4206" spans="1:1">
      <c r="A4206" t="s">
        <v>310</v>
      </c>
    </row>
    <row r="4207" spans="1:1">
      <c r="A4207" t="s">
        <v>311</v>
      </c>
    </row>
    <row r="4208" spans="1:1">
      <c r="A4208" t="s">
        <v>311</v>
      </c>
    </row>
    <row r="4209" spans="1:1">
      <c r="A4209" t="s">
        <v>311</v>
      </c>
    </row>
    <row r="4210" spans="1:1">
      <c r="A4210" t="s">
        <v>314</v>
      </c>
    </row>
    <row r="4211" spans="1:1">
      <c r="A4211" t="s">
        <v>314</v>
      </c>
    </row>
    <row r="4212" spans="1:1">
      <c r="A4212" t="s">
        <v>315</v>
      </c>
    </row>
    <row r="4213" spans="1:1">
      <c r="A4213" t="s">
        <v>314</v>
      </c>
    </row>
    <row r="4214" spans="1:1">
      <c r="A4214" t="s">
        <v>312</v>
      </c>
    </row>
    <row r="4215" spans="1:1">
      <c r="A4215" t="s">
        <v>312</v>
      </c>
    </row>
    <row r="4216" spans="1:1">
      <c r="A4216" t="s">
        <v>311</v>
      </c>
    </row>
    <row r="4217" spans="1:1">
      <c r="A4217" t="s">
        <v>311</v>
      </c>
    </row>
    <row r="4218" spans="1:1">
      <c r="A4218" t="s">
        <v>311</v>
      </c>
    </row>
    <row r="4219" spans="1:1">
      <c r="A4219" t="s">
        <v>314</v>
      </c>
    </row>
    <row r="4220" spans="1:1">
      <c r="A4220" t="s">
        <v>318</v>
      </c>
    </row>
    <row r="4221" spans="1:1">
      <c r="A4221" t="s">
        <v>318</v>
      </c>
    </row>
    <row r="4222" spans="1:1">
      <c r="A4222" t="s">
        <v>316</v>
      </c>
    </row>
    <row r="4223" spans="1:1">
      <c r="A4223" t="s">
        <v>316</v>
      </c>
    </row>
    <row r="4224" spans="1:1">
      <c r="A4224" t="s">
        <v>316</v>
      </c>
    </row>
    <row r="4225" spans="1:1">
      <c r="A4225" t="s">
        <v>310</v>
      </c>
    </row>
    <row r="4226" spans="1:1">
      <c r="A4226" t="s">
        <v>310</v>
      </c>
    </row>
    <row r="4227" spans="1:1">
      <c r="A4227" t="s">
        <v>310</v>
      </c>
    </row>
    <row r="4228" spans="1:1">
      <c r="A4228" t="s">
        <v>317</v>
      </c>
    </row>
    <row r="4229" spans="1:1">
      <c r="A4229" t="s">
        <v>317</v>
      </c>
    </row>
    <row r="4230" spans="1:1">
      <c r="A4230" t="s">
        <v>317</v>
      </c>
    </row>
    <row r="4231" spans="1:1">
      <c r="A4231" t="s">
        <v>312</v>
      </c>
    </row>
    <row r="4232" spans="1:1">
      <c r="A4232" t="s">
        <v>313</v>
      </c>
    </row>
    <row r="4233" spans="1:1">
      <c r="A4233" t="s">
        <v>318</v>
      </c>
    </row>
    <row r="4234" spans="1:1">
      <c r="A4234" t="s">
        <v>313</v>
      </c>
    </row>
    <row r="4235" spans="1:1">
      <c r="A4235" t="s">
        <v>313</v>
      </c>
    </row>
    <row r="4236" spans="1:1">
      <c r="A4236" t="s">
        <v>315</v>
      </c>
    </row>
    <row r="4237" spans="1:1">
      <c r="A4237" t="s">
        <v>314</v>
      </c>
    </row>
    <row r="4238" spans="1:1">
      <c r="A4238" t="s">
        <v>315</v>
      </c>
    </row>
    <row r="4239" spans="1:1">
      <c r="A4239" t="s">
        <v>314</v>
      </c>
    </row>
    <row r="4240" spans="1:1">
      <c r="A4240" t="s">
        <v>314</v>
      </c>
    </row>
    <row r="4241" spans="1:1">
      <c r="A4241" t="s">
        <v>314</v>
      </c>
    </row>
    <row r="4242" spans="1:1">
      <c r="A4242" t="s">
        <v>313</v>
      </c>
    </row>
    <row r="4243" spans="1:1">
      <c r="A4243" t="s">
        <v>311</v>
      </c>
    </row>
    <row r="4244" spans="1:1">
      <c r="A4244" t="s">
        <v>313</v>
      </c>
    </row>
    <row r="4245" spans="1:1">
      <c r="A4245" t="s">
        <v>312</v>
      </c>
    </row>
    <row r="4246" spans="1:1">
      <c r="A4246" t="s">
        <v>312</v>
      </c>
    </row>
    <row r="4247" spans="1:1">
      <c r="A4247" t="s">
        <v>310</v>
      </c>
    </row>
    <row r="4248" spans="1:1">
      <c r="A4248" t="s">
        <v>310</v>
      </c>
    </row>
    <row r="4249" spans="1:1">
      <c r="A4249" t="s">
        <v>311</v>
      </c>
    </row>
    <row r="4250" spans="1:1">
      <c r="A4250" t="s">
        <v>313</v>
      </c>
    </row>
    <row r="4251" spans="1:1">
      <c r="A4251" t="s">
        <v>310</v>
      </c>
    </row>
    <row r="4252" spans="1:1">
      <c r="A4252" t="s">
        <v>312</v>
      </c>
    </row>
    <row r="4253" spans="1:1">
      <c r="A4253" t="s">
        <v>312</v>
      </c>
    </row>
    <row r="4254" spans="1:1">
      <c r="A4254" t="s">
        <v>313</v>
      </c>
    </row>
    <row r="4255" spans="1:1">
      <c r="A4255" t="s">
        <v>313</v>
      </c>
    </row>
    <row r="4256" spans="1:1">
      <c r="A4256" t="s">
        <v>311</v>
      </c>
    </row>
    <row r="4257" spans="1:1">
      <c r="A4257" t="s">
        <v>314</v>
      </c>
    </row>
    <row r="4258" spans="1:1">
      <c r="A4258" t="s">
        <v>314</v>
      </c>
    </row>
    <row r="4259" spans="1:1">
      <c r="A4259" t="s">
        <v>314</v>
      </c>
    </row>
    <row r="4260" spans="1:1">
      <c r="A4260" t="s">
        <v>312</v>
      </c>
    </row>
    <row r="4261" spans="1:1">
      <c r="A4261" t="s">
        <v>311</v>
      </c>
    </row>
    <row r="4262" spans="1:1">
      <c r="A4262" t="s">
        <v>311</v>
      </c>
    </row>
    <row r="4263" spans="1:1">
      <c r="A4263" t="s">
        <v>311</v>
      </c>
    </row>
    <row r="4264" spans="1:1">
      <c r="A4264" t="s">
        <v>310</v>
      </c>
    </row>
    <row r="4265" spans="1:1">
      <c r="A4265" t="s">
        <v>310</v>
      </c>
    </row>
    <row r="4266" spans="1:1">
      <c r="A4266" t="s">
        <v>312</v>
      </c>
    </row>
    <row r="4267" spans="1:1">
      <c r="A4267" t="s">
        <v>311</v>
      </c>
    </row>
    <row r="4268" spans="1:1">
      <c r="A4268" t="s">
        <v>311</v>
      </c>
    </row>
    <row r="4269" spans="1:1">
      <c r="A4269" t="s">
        <v>313</v>
      </c>
    </row>
    <row r="4270" spans="1:1">
      <c r="A4270" t="s">
        <v>312</v>
      </c>
    </row>
    <row r="4271" spans="1:1">
      <c r="A4271" t="s">
        <v>312</v>
      </c>
    </row>
    <row r="4272" spans="1:1">
      <c r="A4272" t="s">
        <v>313</v>
      </c>
    </row>
    <row r="4273" spans="1:1">
      <c r="A4273" t="s">
        <v>313</v>
      </c>
    </row>
    <row r="4274" spans="1:1">
      <c r="A4274" t="s">
        <v>313</v>
      </c>
    </row>
    <row r="4275" spans="1:1">
      <c r="A4275" t="s">
        <v>312</v>
      </c>
    </row>
    <row r="4276" spans="1:1">
      <c r="A4276" t="s">
        <v>314</v>
      </c>
    </row>
    <row r="4277" spans="1:1">
      <c r="A4277" t="s">
        <v>314</v>
      </c>
    </row>
    <row r="4278" spans="1:1">
      <c r="A4278" t="s">
        <v>310</v>
      </c>
    </row>
    <row r="4279" spans="1:1">
      <c r="A4279" t="s">
        <v>310</v>
      </c>
    </row>
    <row r="4280" spans="1:1">
      <c r="A4280" t="s">
        <v>310</v>
      </c>
    </row>
    <row r="4281" spans="1:1">
      <c r="A4281" t="s">
        <v>310</v>
      </c>
    </row>
    <row r="4282" spans="1:1">
      <c r="A4282" t="s">
        <v>314</v>
      </c>
    </row>
    <row r="4283" spans="1:1">
      <c r="A4283" t="s">
        <v>311</v>
      </c>
    </row>
    <row r="4284" spans="1:1">
      <c r="A4284" t="s">
        <v>310</v>
      </c>
    </row>
    <row r="4285" spans="1:1">
      <c r="A4285" t="s">
        <v>310</v>
      </c>
    </row>
    <row r="4286" spans="1:1">
      <c r="A4286" t="s">
        <v>310</v>
      </c>
    </row>
    <row r="4287" spans="1:1">
      <c r="A4287" t="s">
        <v>311</v>
      </c>
    </row>
    <row r="4288" spans="1:1">
      <c r="A4288" t="s">
        <v>311</v>
      </c>
    </row>
    <row r="4289" spans="1:1">
      <c r="A4289" t="s">
        <v>311</v>
      </c>
    </row>
    <row r="4290" spans="1:1">
      <c r="A4290" t="s">
        <v>312</v>
      </c>
    </row>
    <row r="4291" spans="1:1">
      <c r="A4291" t="s">
        <v>312</v>
      </c>
    </row>
    <row r="4292" spans="1:1">
      <c r="A4292" t="s">
        <v>312</v>
      </c>
    </row>
    <row r="4293" spans="1:1">
      <c r="A4293" t="s">
        <v>313</v>
      </c>
    </row>
    <row r="4294" spans="1:1">
      <c r="A4294" t="s">
        <v>313</v>
      </c>
    </row>
    <row r="4295" spans="1:1">
      <c r="A4295" t="s">
        <v>313</v>
      </c>
    </row>
    <row r="4296" spans="1:1">
      <c r="A4296" t="s">
        <v>314</v>
      </c>
    </row>
    <row r="4297" spans="1:1">
      <c r="A4297" t="s">
        <v>314</v>
      </c>
    </row>
    <row r="4298" spans="1:1">
      <c r="A4298" t="s">
        <v>314</v>
      </c>
    </row>
    <row r="4299" spans="1:1">
      <c r="A4299" t="s">
        <v>310</v>
      </c>
    </row>
    <row r="4300" spans="1:1">
      <c r="A4300" t="s">
        <v>310</v>
      </c>
    </row>
    <row r="4301" spans="1:1">
      <c r="A4301" t="s">
        <v>310</v>
      </c>
    </row>
    <row r="4302" spans="1:1">
      <c r="A4302" t="s">
        <v>311</v>
      </c>
    </row>
    <row r="4303" spans="1:1">
      <c r="A4303" t="s">
        <v>312</v>
      </c>
    </row>
    <row r="4304" spans="1:1">
      <c r="A4304" t="s">
        <v>311</v>
      </c>
    </row>
    <row r="4305" spans="1:1">
      <c r="A4305" t="s">
        <v>311</v>
      </c>
    </row>
    <row r="4306" spans="1:1">
      <c r="A4306" t="s">
        <v>314</v>
      </c>
    </row>
    <row r="4307" spans="1:1">
      <c r="A4307" t="s">
        <v>314</v>
      </c>
    </row>
    <row r="4308" spans="1:1">
      <c r="A4308" t="s">
        <v>314</v>
      </c>
    </row>
    <row r="4309" spans="1:1">
      <c r="A4309" t="s">
        <v>313</v>
      </c>
    </row>
    <row r="4310" spans="1:1">
      <c r="A4310" t="s">
        <v>313</v>
      </c>
    </row>
    <row r="4311" spans="1:1">
      <c r="A4311" t="s">
        <v>313</v>
      </c>
    </row>
    <row r="4312" spans="1:1">
      <c r="A4312" t="s">
        <v>312</v>
      </c>
    </row>
    <row r="4313" spans="1:1">
      <c r="A4313" t="s">
        <v>312</v>
      </c>
    </row>
    <row r="4314" spans="1:1">
      <c r="A4314" t="s">
        <v>312</v>
      </c>
    </row>
    <row r="4315" spans="1:1">
      <c r="A4315" t="s">
        <v>314</v>
      </c>
    </row>
    <row r="4316" spans="1:1">
      <c r="A4316" t="s">
        <v>314</v>
      </c>
    </row>
    <row r="4317" spans="1:1">
      <c r="A4317" t="s">
        <v>312</v>
      </c>
    </row>
    <row r="4318" spans="1:1">
      <c r="A4318" t="s">
        <v>313</v>
      </c>
    </row>
    <row r="4319" spans="1:1">
      <c r="A4319" t="s">
        <v>314</v>
      </c>
    </row>
    <row r="4320" spans="1:1">
      <c r="A4320" t="s">
        <v>312</v>
      </c>
    </row>
    <row r="4321" spans="1:1">
      <c r="A4321" t="s">
        <v>311</v>
      </c>
    </row>
    <row r="4322" spans="1:1">
      <c r="A4322" t="s">
        <v>311</v>
      </c>
    </row>
    <row r="4323" spans="1:1">
      <c r="A4323" t="s">
        <v>310</v>
      </c>
    </row>
    <row r="4324" spans="1:1">
      <c r="A4324" t="s">
        <v>310</v>
      </c>
    </row>
    <row r="4325" spans="1:1">
      <c r="A4325" t="s">
        <v>310</v>
      </c>
    </row>
    <row r="4326" spans="1:1">
      <c r="A4326" t="s">
        <v>313</v>
      </c>
    </row>
    <row r="4327" spans="1:1">
      <c r="A4327" t="s">
        <v>311</v>
      </c>
    </row>
    <row r="4328" spans="1:1">
      <c r="A4328" t="s">
        <v>313</v>
      </c>
    </row>
    <row r="4329" spans="1:1">
      <c r="A4329" t="s">
        <v>314</v>
      </c>
    </row>
    <row r="4330" spans="1:1">
      <c r="A4330" t="s">
        <v>314</v>
      </c>
    </row>
    <row r="4331" spans="1:1">
      <c r="A4331" t="s">
        <v>314</v>
      </c>
    </row>
    <row r="4332" spans="1:1">
      <c r="A4332" t="s">
        <v>313</v>
      </c>
    </row>
    <row r="4333" spans="1:1">
      <c r="A4333" t="s">
        <v>313</v>
      </c>
    </row>
    <row r="4334" spans="1:1">
      <c r="A4334" t="s">
        <v>311</v>
      </c>
    </row>
    <row r="4335" spans="1:1">
      <c r="A4335" t="s">
        <v>312</v>
      </c>
    </row>
    <row r="4336" spans="1:1">
      <c r="A4336" t="s">
        <v>313</v>
      </c>
    </row>
    <row r="4337" spans="1:1">
      <c r="A4337" t="s">
        <v>310</v>
      </c>
    </row>
    <row r="4338" spans="1:1">
      <c r="A4338" t="s">
        <v>310</v>
      </c>
    </row>
    <row r="4339" spans="1:1">
      <c r="A4339" t="s">
        <v>310</v>
      </c>
    </row>
    <row r="4340" spans="1:1">
      <c r="A4340" t="s">
        <v>311</v>
      </c>
    </row>
    <row r="4341" spans="1:1">
      <c r="A4341" t="s">
        <v>312</v>
      </c>
    </row>
    <row r="4342" spans="1:1">
      <c r="A4342" t="s">
        <v>312</v>
      </c>
    </row>
    <row r="4343" spans="1:1">
      <c r="A4343" t="s">
        <v>311</v>
      </c>
    </row>
    <row r="4344" spans="1:1">
      <c r="A4344" t="s">
        <v>310</v>
      </c>
    </row>
    <row r="4345" spans="1:1">
      <c r="A4345" t="s">
        <v>314</v>
      </c>
    </row>
    <row r="4346" spans="1:1">
      <c r="A4346" t="s">
        <v>311</v>
      </c>
    </row>
    <row r="4347" spans="1:1">
      <c r="A4347" t="s">
        <v>311</v>
      </c>
    </row>
    <row r="4348" spans="1:1">
      <c r="A4348" t="s">
        <v>311</v>
      </c>
    </row>
    <row r="4349" spans="1:1">
      <c r="A4349" t="s">
        <v>312</v>
      </c>
    </row>
    <row r="4350" spans="1:1">
      <c r="A4350" t="s">
        <v>312</v>
      </c>
    </row>
    <row r="4351" spans="1:1">
      <c r="A4351" t="s">
        <v>313</v>
      </c>
    </row>
    <row r="4352" spans="1:1">
      <c r="A4352" t="s">
        <v>312</v>
      </c>
    </row>
    <row r="4353" spans="1:1">
      <c r="A4353" t="s">
        <v>313</v>
      </c>
    </row>
    <row r="4354" spans="1:1">
      <c r="A4354" t="s">
        <v>314</v>
      </c>
    </row>
    <row r="4355" spans="1:1">
      <c r="A4355" t="s">
        <v>314</v>
      </c>
    </row>
    <row r="4356" spans="1:1">
      <c r="A4356" t="s">
        <v>310</v>
      </c>
    </row>
    <row r="4357" spans="1:1">
      <c r="A4357" t="s">
        <v>313</v>
      </c>
    </row>
    <row r="4358" spans="1:1">
      <c r="A4358" t="s">
        <v>310</v>
      </c>
    </row>
    <row r="4359" spans="1:1">
      <c r="A4359" t="s">
        <v>314</v>
      </c>
    </row>
    <row r="4360" spans="1:1">
      <c r="A4360" t="s">
        <v>311</v>
      </c>
    </row>
    <row r="4361" spans="1:1">
      <c r="A4361" t="s">
        <v>311</v>
      </c>
    </row>
    <row r="4362" spans="1:1">
      <c r="A4362" t="s">
        <v>312</v>
      </c>
    </row>
    <row r="4363" spans="1:1">
      <c r="A4363" t="s">
        <v>312</v>
      </c>
    </row>
    <row r="4364" spans="1:1">
      <c r="A4364" t="s">
        <v>314</v>
      </c>
    </row>
    <row r="4365" spans="1:1">
      <c r="A4365" t="s">
        <v>314</v>
      </c>
    </row>
    <row r="4366" spans="1:1">
      <c r="A4366" t="s">
        <v>313</v>
      </c>
    </row>
    <row r="4367" spans="1:1">
      <c r="A4367" t="s">
        <v>313</v>
      </c>
    </row>
    <row r="4368" spans="1:1">
      <c r="A4368" t="s">
        <v>313</v>
      </c>
    </row>
    <row r="4369" spans="1:1">
      <c r="A4369" t="s">
        <v>312</v>
      </c>
    </row>
    <row r="4370" spans="1:1">
      <c r="A4370" t="s">
        <v>313</v>
      </c>
    </row>
    <row r="4371" spans="1:1">
      <c r="A4371" t="s">
        <v>310</v>
      </c>
    </row>
    <row r="4372" spans="1:1">
      <c r="A4372" t="s">
        <v>312</v>
      </c>
    </row>
    <row r="4373" spans="1:1">
      <c r="A4373" t="s">
        <v>312</v>
      </c>
    </row>
    <row r="4374" spans="1:1">
      <c r="A4374" t="s">
        <v>312</v>
      </c>
    </row>
    <row r="4375" spans="1:1">
      <c r="A4375" t="s">
        <v>311</v>
      </c>
    </row>
    <row r="4376" spans="1:1">
      <c r="A4376" t="s">
        <v>311</v>
      </c>
    </row>
    <row r="4377" spans="1:1">
      <c r="A4377" t="s">
        <v>311</v>
      </c>
    </row>
    <row r="4378" spans="1:1">
      <c r="A4378" t="s">
        <v>310</v>
      </c>
    </row>
    <row r="4379" spans="1:1">
      <c r="A4379" t="s">
        <v>310</v>
      </c>
    </row>
    <row r="4380" spans="1:1">
      <c r="A4380" t="s">
        <v>311</v>
      </c>
    </row>
    <row r="4381" spans="1:1">
      <c r="A4381" t="s">
        <v>310</v>
      </c>
    </row>
    <row r="4382" spans="1:1">
      <c r="A4382" t="s">
        <v>310</v>
      </c>
    </row>
    <row r="4383" spans="1:1">
      <c r="A4383" t="s">
        <v>310</v>
      </c>
    </row>
    <row r="4384" spans="1:1">
      <c r="A4384" t="s">
        <v>313</v>
      </c>
    </row>
    <row r="4385" spans="1:1">
      <c r="A4385" t="s">
        <v>314</v>
      </c>
    </row>
    <row r="4386" spans="1:1">
      <c r="A4386" t="s">
        <v>313</v>
      </c>
    </row>
    <row r="4387" spans="1:1">
      <c r="A4387" t="s">
        <v>311</v>
      </c>
    </row>
    <row r="4388" spans="1:1">
      <c r="A4388" t="s">
        <v>310</v>
      </c>
    </row>
    <row r="4389" spans="1:1">
      <c r="A4389" t="s">
        <v>310</v>
      </c>
    </row>
    <row r="4390" spans="1:1">
      <c r="A4390" t="s">
        <v>310</v>
      </c>
    </row>
    <row r="4391" spans="1:1">
      <c r="A4391" t="s">
        <v>311</v>
      </c>
    </row>
    <row r="4392" spans="1:1">
      <c r="A4392" t="s">
        <v>311</v>
      </c>
    </row>
    <row r="4393" spans="1:1">
      <c r="A4393" t="s">
        <v>314</v>
      </c>
    </row>
    <row r="4394" spans="1:1">
      <c r="A4394" t="s">
        <v>314</v>
      </c>
    </row>
    <row r="4395" spans="1:1">
      <c r="A4395" t="s">
        <v>313</v>
      </c>
    </row>
    <row r="4396" spans="1:1">
      <c r="A4396" t="s">
        <v>313</v>
      </c>
    </row>
    <row r="4397" spans="1:1">
      <c r="A4397" t="s">
        <v>314</v>
      </c>
    </row>
    <row r="4398" spans="1:1">
      <c r="A4398" t="s">
        <v>313</v>
      </c>
    </row>
    <row r="4399" spans="1:1">
      <c r="A4399" t="s">
        <v>312</v>
      </c>
    </row>
    <row r="4400" spans="1:1">
      <c r="A4400" t="s">
        <v>312</v>
      </c>
    </row>
    <row r="4401" spans="1:1">
      <c r="A4401" t="s">
        <v>311</v>
      </c>
    </row>
    <row r="4402" spans="1:1">
      <c r="A4402" t="s">
        <v>311</v>
      </c>
    </row>
    <row r="4403" spans="1:1">
      <c r="A4403" t="s">
        <v>310</v>
      </c>
    </row>
    <row r="4404" spans="1:1">
      <c r="A4404" t="s">
        <v>310</v>
      </c>
    </row>
    <row r="4405" spans="1:1">
      <c r="A4405" t="s">
        <v>310</v>
      </c>
    </row>
    <row r="4406" spans="1:1">
      <c r="A4406" t="s">
        <v>314</v>
      </c>
    </row>
    <row r="4407" spans="1:1">
      <c r="A4407" t="s">
        <v>311</v>
      </c>
    </row>
    <row r="4408" spans="1:1">
      <c r="A4408" t="s">
        <v>312</v>
      </c>
    </row>
    <row r="4409" spans="1:1">
      <c r="A4409" t="s">
        <v>313</v>
      </c>
    </row>
    <row r="4410" spans="1:1">
      <c r="A4410" t="s">
        <v>314</v>
      </c>
    </row>
    <row r="4411" spans="1:1">
      <c r="A4411" t="s">
        <v>313</v>
      </c>
    </row>
    <row r="4412" spans="1:1">
      <c r="A4412" t="s">
        <v>314</v>
      </c>
    </row>
    <row r="4413" spans="1:1">
      <c r="A4413" t="s">
        <v>314</v>
      </c>
    </row>
    <row r="4414" spans="1:1">
      <c r="A4414" t="s">
        <v>314</v>
      </c>
    </row>
    <row r="4415" spans="1:1">
      <c r="A4415" t="s">
        <v>312</v>
      </c>
    </row>
    <row r="4416" spans="1:1">
      <c r="A4416" t="s">
        <v>312</v>
      </c>
    </row>
    <row r="4417" spans="1:1">
      <c r="A4417" t="s">
        <v>312</v>
      </c>
    </row>
    <row r="4418" spans="1:1">
      <c r="A4418" t="s">
        <v>313</v>
      </c>
    </row>
    <row r="4419" spans="1:1">
      <c r="A4419" t="s">
        <v>311</v>
      </c>
    </row>
    <row r="4420" spans="1:1">
      <c r="A4420" t="s">
        <v>310</v>
      </c>
    </row>
    <row r="4421" spans="1:1">
      <c r="A4421" t="s">
        <v>310</v>
      </c>
    </row>
    <row r="4422" spans="1:1">
      <c r="A4422" t="s">
        <v>310</v>
      </c>
    </row>
    <row r="4423" spans="1:1">
      <c r="A4423" t="s">
        <v>311</v>
      </c>
    </row>
    <row r="4424" spans="1:1">
      <c r="A4424" t="s">
        <v>311</v>
      </c>
    </row>
    <row r="4425" spans="1:1">
      <c r="A4425" t="s">
        <v>312</v>
      </c>
    </row>
    <row r="4426" spans="1:1">
      <c r="A4426" t="s">
        <v>312</v>
      </c>
    </row>
    <row r="4427" spans="1:1">
      <c r="A4427" t="s">
        <v>312</v>
      </c>
    </row>
    <row r="4428" spans="1:1">
      <c r="A4428" t="s">
        <v>313</v>
      </c>
    </row>
    <row r="4429" spans="1:1">
      <c r="A4429" t="s">
        <v>313</v>
      </c>
    </row>
    <row r="4430" spans="1:1">
      <c r="A4430" t="s">
        <v>313</v>
      </c>
    </row>
    <row r="4431" spans="1:1">
      <c r="A4431" t="s">
        <v>314</v>
      </c>
    </row>
    <row r="4432" spans="1:1">
      <c r="A4432" t="s">
        <v>310</v>
      </c>
    </row>
    <row r="4433" spans="1:1">
      <c r="A4433" t="s">
        <v>310</v>
      </c>
    </row>
    <row r="4434" spans="1:1">
      <c r="A4434" t="s">
        <v>310</v>
      </c>
    </row>
    <row r="4435" spans="1:1">
      <c r="A4435" t="s">
        <v>310</v>
      </c>
    </row>
    <row r="4436" spans="1:1">
      <c r="A4436" t="s">
        <v>311</v>
      </c>
    </row>
    <row r="4437" spans="1:1">
      <c r="A4437" t="s">
        <v>311</v>
      </c>
    </row>
    <row r="4438" spans="1:1">
      <c r="A4438" t="s">
        <v>311</v>
      </c>
    </row>
    <row r="4439" spans="1:1">
      <c r="A4439" t="s">
        <v>310</v>
      </c>
    </row>
    <row r="4440" spans="1:1">
      <c r="A4440" t="s">
        <v>312</v>
      </c>
    </row>
    <row r="4441" spans="1:1">
      <c r="A4441" t="s">
        <v>314</v>
      </c>
    </row>
    <row r="4442" spans="1:1">
      <c r="A4442" t="s">
        <v>314</v>
      </c>
    </row>
    <row r="4443" spans="1:1">
      <c r="A4443" t="s">
        <v>311</v>
      </c>
    </row>
    <row r="4444" spans="1:1">
      <c r="A4444" t="s">
        <v>311</v>
      </c>
    </row>
    <row r="4445" spans="1:1">
      <c r="A4445" t="s">
        <v>312</v>
      </c>
    </row>
    <row r="4446" spans="1:1">
      <c r="A4446" t="s">
        <v>312</v>
      </c>
    </row>
    <row r="4447" spans="1:1">
      <c r="A4447" t="s">
        <v>312</v>
      </c>
    </row>
    <row r="4448" spans="1:1">
      <c r="A4448" t="s">
        <v>313</v>
      </c>
    </row>
    <row r="4449" spans="1:1">
      <c r="A4449" t="s">
        <v>313</v>
      </c>
    </row>
    <row r="4450" spans="1:1">
      <c r="A4450" t="s">
        <v>313</v>
      </c>
    </row>
    <row r="4451" spans="1:1">
      <c r="A4451" t="s">
        <v>314</v>
      </c>
    </row>
    <row r="4452" spans="1:1">
      <c r="A4452" t="s">
        <v>314</v>
      </c>
    </row>
    <row r="4453" spans="1:1">
      <c r="A4453" t="s">
        <v>312</v>
      </c>
    </row>
    <row r="4454" spans="1:1">
      <c r="A4454" t="s">
        <v>314</v>
      </c>
    </row>
    <row r="4455" spans="1:1">
      <c r="A4455" t="s">
        <v>314</v>
      </c>
    </row>
    <row r="4456" spans="1:1">
      <c r="A4456" t="s">
        <v>312</v>
      </c>
    </row>
    <row r="4457" spans="1:1">
      <c r="A4457" t="s">
        <v>311</v>
      </c>
    </row>
    <row r="4458" spans="1:1">
      <c r="A4458" t="s">
        <v>314</v>
      </c>
    </row>
    <row r="4459" spans="1:1">
      <c r="A4459" t="s">
        <v>313</v>
      </c>
    </row>
    <row r="4460" spans="1:1">
      <c r="A4460" t="s">
        <v>313</v>
      </c>
    </row>
    <row r="4461" spans="1:1">
      <c r="A4461" t="s">
        <v>313</v>
      </c>
    </row>
    <row r="4462" spans="1:1">
      <c r="A4462" t="s">
        <v>314</v>
      </c>
    </row>
    <row r="4463" spans="1:1">
      <c r="A4463" t="s">
        <v>310</v>
      </c>
    </row>
    <row r="4464" spans="1:1">
      <c r="A4464" t="s">
        <v>313</v>
      </c>
    </row>
    <row r="4465" spans="1:1">
      <c r="A4465" t="s">
        <v>310</v>
      </c>
    </row>
    <row r="4466" spans="1:1">
      <c r="A4466" t="s">
        <v>310</v>
      </c>
    </row>
    <row r="4467" spans="1:1">
      <c r="A4467" t="s">
        <v>311</v>
      </c>
    </row>
    <row r="4468" spans="1:1">
      <c r="A4468" t="s">
        <v>311</v>
      </c>
    </row>
    <row r="4469" spans="1:1">
      <c r="A4469" t="s">
        <v>311</v>
      </c>
    </row>
    <row r="4470" spans="1:1">
      <c r="A4470" t="s">
        <v>310</v>
      </c>
    </row>
    <row r="4471" spans="1:1">
      <c r="A4471" t="s">
        <v>312</v>
      </c>
    </row>
    <row r="4472" spans="1:1">
      <c r="A4472" t="s">
        <v>312</v>
      </c>
    </row>
    <row r="4473" spans="1:1">
      <c r="A4473" t="s">
        <v>310</v>
      </c>
    </row>
    <row r="4474" spans="1:1">
      <c r="A4474" t="s">
        <v>312</v>
      </c>
    </row>
    <row r="4475" spans="1:1">
      <c r="A4475" t="s">
        <v>313</v>
      </c>
    </row>
    <row r="4476" spans="1:1">
      <c r="A4476" t="s">
        <v>313</v>
      </c>
    </row>
    <row r="4477" spans="1:1">
      <c r="A4477" t="s">
        <v>313</v>
      </c>
    </row>
    <row r="4478" spans="1:1">
      <c r="A4478" t="s">
        <v>314</v>
      </c>
    </row>
    <row r="4479" spans="1:1">
      <c r="A4479" t="s">
        <v>314</v>
      </c>
    </row>
    <row r="4480" spans="1:1">
      <c r="A4480" t="s">
        <v>314</v>
      </c>
    </row>
    <row r="4481" spans="1:1">
      <c r="A4481" t="s">
        <v>314</v>
      </c>
    </row>
    <row r="4482" spans="1:1">
      <c r="A4482" t="s">
        <v>312</v>
      </c>
    </row>
    <row r="4483" spans="1:1">
      <c r="A4483" t="s">
        <v>311</v>
      </c>
    </row>
    <row r="4484" spans="1:1">
      <c r="A4484" t="s">
        <v>312</v>
      </c>
    </row>
    <row r="4485" spans="1:1">
      <c r="A4485" t="s">
        <v>310</v>
      </c>
    </row>
    <row r="4486" spans="1:1">
      <c r="A4486" t="s">
        <v>314</v>
      </c>
    </row>
    <row r="4487" spans="1:1">
      <c r="A4487" t="s">
        <v>310</v>
      </c>
    </row>
    <row r="4488" spans="1:1">
      <c r="A4488" t="s">
        <v>311</v>
      </c>
    </row>
    <row r="4489" spans="1:1">
      <c r="A4489" t="s">
        <v>311</v>
      </c>
    </row>
    <row r="4490" spans="1:1">
      <c r="A4490" t="s">
        <v>313</v>
      </c>
    </row>
    <row r="4491" spans="1:1">
      <c r="A4491" t="s">
        <v>314</v>
      </c>
    </row>
    <row r="4492" spans="1:1">
      <c r="A4492" t="s">
        <v>313</v>
      </c>
    </row>
    <row r="4493" spans="1:1">
      <c r="A4493" t="s">
        <v>312</v>
      </c>
    </row>
    <row r="4494" spans="1:1">
      <c r="A4494" t="s">
        <v>314</v>
      </c>
    </row>
    <row r="4495" spans="1:1">
      <c r="A4495" t="s">
        <v>314</v>
      </c>
    </row>
    <row r="4496" spans="1:1">
      <c r="A4496" t="s">
        <v>314</v>
      </c>
    </row>
    <row r="4497" spans="1:1">
      <c r="A4497" t="s">
        <v>313</v>
      </c>
    </row>
    <row r="4498" spans="1:1">
      <c r="A4498" t="s">
        <v>313</v>
      </c>
    </row>
    <row r="4499" spans="1:1">
      <c r="A4499" t="s">
        <v>312</v>
      </c>
    </row>
    <row r="4500" spans="1:1">
      <c r="A4500" t="s">
        <v>312</v>
      </c>
    </row>
    <row r="4501" spans="1:1">
      <c r="A4501" t="s">
        <v>312</v>
      </c>
    </row>
    <row r="4502" spans="1:1">
      <c r="A4502" t="s">
        <v>311</v>
      </c>
    </row>
    <row r="4503" spans="1:1">
      <c r="A4503" t="s">
        <v>311</v>
      </c>
    </row>
    <row r="4504" spans="1:1">
      <c r="A4504" t="s">
        <v>310</v>
      </c>
    </row>
    <row r="4505" spans="1:1">
      <c r="A4505" t="s">
        <v>310</v>
      </c>
    </row>
    <row r="4506" spans="1:1">
      <c r="A4506" t="s">
        <v>310</v>
      </c>
    </row>
    <row r="4507" spans="1:1">
      <c r="A4507" t="s">
        <v>313</v>
      </c>
    </row>
    <row r="4508" spans="1:1">
      <c r="A4508" t="s">
        <v>311</v>
      </c>
    </row>
    <row r="4509" spans="1:1">
      <c r="A4509" t="s">
        <v>317</v>
      </c>
    </row>
    <row r="4510" spans="1:1">
      <c r="A4510" t="s">
        <v>312</v>
      </c>
    </row>
    <row r="4511" spans="1:1">
      <c r="A4511" t="s">
        <v>311</v>
      </c>
    </row>
    <row r="4512" spans="1:1">
      <c r="A4512" t="s">
        <v>311</v>
      </c>
    </row>
    <row r="4513" spans="1:1">
      <c r="A4513" t="s">
        <v>317</v>
      </c>
    </row>
    <row r="4514" spans="1:1">
      <c r="A4514" t="s">
        <v>311</v>
      </c>
    </row>
    <row r="4515" spans="1:1">
      <c r="A4515" t="s">
        <v>312</v>
      </c>
    </row>
    <row r="4516" spans="1:1">
      <c r="A4516" t="s">
        <v>312</v>
      </c>
    </row>
    <row r="4517" spans="1:1">
      <c r="A4517" t="s">
        <v>313</v>
      </c>
    </row>
    <row r="4518" spans="1:1">
      <c r="A4518" t="s">
        <v>313</v>
      </c>
    </row>
    <row r="4519" spans="1:1">
      <c r="A4519" t="s">
        <v>313</v>
      </c>
    </row>
    <row r="4520" spans="1:1">
      <c r="A4520" t="s">
        <v>314</v>
      </c>
    </row>
    <row r="4521" spans="1:1">
      <c r="A4521" t="s">
        <v>318</v>
      </c>
    </row>
    <row r="4522" spans="1:1">
      <c r="A4522" t="s">
        <v>314</v>
      </c>
    </row>
    <row r="4523" spans="1:1">
      <c r="A4523" t="s">
        <v>318</v>
      </c>
    </row>
    <row r="4524" spans="1:1">
      <c r="A4524" t="s">
        <v>316</v>
      </c>
    </row>
    <row r="4525" spans="1:1">
      <c r="A4525" t="s">
        <v>316</v>
      </c>
    </row>
    <row r="4526" spans="1:1">
      <c r="A4526" t="s">
        <v>316</v>
      </c>
    </row>
    <row r="4527" spans="1:1">
      <c r="A4527" t="s">
        <v>310</v>
      </c>
    </row>
    <row r="4528" spans="1:1">
      <c r="A4528" t="s">
        <v>310</v>
      </c>
    </row>
    <row r="4529" spans="1:1">
      <c r="A4529" t="s">
        <v>310</v>
      </c>
    </row>
    <row r="4530" spans="1:1">
      <c r="A4530" t="s">
        <v>317</v>
      </c>
    </row>
    <row r="4531" spans="1:1">
      <c r="A4531" t="s">
        <v>315</v>
      </c>
    </row>
    <row r="4532" spans="1:1">
      <c r="A4532" t="s">
        <v>315</v>
      </c>
    </row>
    <row r="4533" spans="1:1">
      <c r="A4533" t="s">
        <v>315</v>
      </c>
    </row>
    <row r="4534" spans="1:1">
      <c r="A4534" t="s">
        <v>314</v>
      </c>
    </row>
    <row r="4535" spans="1:1">
      <c r="A4535" t="s">
        <v>318</v>
      </c>
    </row>
    <row r="4536" spans="1:1">
      <c r="A4536" t="s">
        <v>312</v>
      </c>
    </row>
    <row r="4537" spans="1:1">
      <c r="A4537" t="s">
        <v>310</v>
      </c>
    </row>
    <row r="4538" spans="1:1">
      <c r="A4538" t="s">
        <v>312</v>
      </c>
    </row>
    <row r="4539" spans="1:1">
      <c r="A4539" t="s">
        <v>311</v>
      </c>
    </row>
    <row r="4540" spans="1:1">
      <c r="A4540" t="s">
        <v>311</v>
      </c>
    </row>
    <row r="4541" spans="1:1">
      <c r="A4541" t="s">
        <v>313</v>
      </c>
    </row>
    <row r="4542" spans="1:1">
      <c r="A4542" t="s">
        <v>310</v>
      </c>
    </row>
    <row r="4543" spans="1:1">
      <c r="A4543" t="s">
        <v>310</v>
      </c>
    </row>
    <row r="4544" spans="1:1">
      <c r="A4544" t="s">
        <v>311</v>
      </c>
    </row>
    <row r="4545" spans="1:1">
      <c r="A4545" t="s">
        <v>313</v>
      </c>
    </row>
    <row r="4546" spans="1:1">
      <c r="A4546" t="s">
        <v>312</v>
      </c>
    </row>
    <row r="4547" spans="1:1">
      <c r="A4547" t="s">
        <v>312</v>
      </c>
    </row>
    <row r="4548" spans="1:1">
      <c r="A4548" t="s">
        <v>312</v>
      </c>
    </row>
    <row r="4549" spans="1:1">
      <c r="A4549" t="s">
        <v>313</v>
      </c>
    </row>
    <row r="4550" spans="1:1">
      <c r="A4550" t="s">
        <v>313</v>
      </c>
    </row>
    <row r="4551" spans="1:1">
      <c r="A4551" t="s">
        <v>312</v>
      </c>
    </row>
    <row r="4552" spans="1:1">
      <c r="A4552" t="s">
        <v>313</v>
      </c>
    </row>
    <row r="4553" spans="1:1">
      <c r="A4553" t="s">
        <v>311</v>
      </c>
    </row>
    <row r="4554" spans="1:1">
      <c r="A4554" t="s">
        <v>314</v>
      </c>
    </row>
    <row r="4555" spans="1:1">
      <c r="A4555" t="s">
        <v>310</v>
      </c>
    </row>
    <row r="4556" spans="1:1">
      <c r="A4556" t="s">
        <v>314</v>
      </c>
    </row>
    <row r="4557" spans="1:1">
      <c r="A4557" t="s">
        <v>310</v>
      </c>
    </row>
    <row r="4558" spans="1:1">
      <c r="A4558" t="s">
        <v>311</v>
      </c>
    </row>
    <row r="4559" spans="1:1">
      <c r="A4559" t="s">
        <v>311</v>
      </c>
    </row>
    <row r="4560" spans="1:1">
      <c r="A4560" t="s">
        <v>310</v>
      </c>
    </row>
    <row r="4561" spans="1:1">
      <c r="A4561" t="s">
        <v>314</v>
      </c>
    </row>
    <row r="4562" spans="1:1">
      <c r="A4562" t="s">
        <v>314</v>
      </c>
    </row>
    <row r="4563" spans="1:1">
      <c r="A4563" t="s">
        <v>313</v>
      </c>
    </row>
    <row r="4564" spans="1:1">
      <c r="A4564" t="s">
        <v>314</v>
      </c>
    </row>
    <row r="4565" spans="1:1">
      <c r="A4565" t="s">
        <v>314</v>
      </c>
    </row>
    <row r="4566" spans="1:1">
      <c r="A4566" t="s">
        <v>311</v>
      </c>
    </row>
    <row r="4567" spans="1:1">
      <c r="A4567" t="s">
        <v>312</v>
      </c>
    </row>
    <row r="4568" spans="1:1">
      <c r="A4568" t="s">
        <v>312</v>
      </c>
    </row>
    <row r="4569" spans="1:1">
      <c r="A4569" t="s">
        <v>314</v>
      </c>
    </row>
    <row r="4570" spans="1:1">
      <c r="A4570" t="s">
        <v>314</v>
      </c>
    </row>
    <row r="4571" spans="1:1">
      <c r="A4571" t="s">
        <v>314</v>
      </c>
    </row>
    <row r="4572" spans="1:1">
      <c r="A4572" t="s">
        <v>313</v>
      </c>
    </row>
    <row r="4573" spans="1:1">
      <c r="A4573" t="s">
        <v>312</v>
      </c>
    </row>
    <row r="4574" spans="1:1">
      <c r="A4574" t="s">
        <v>311</v>
      </c>
    </row>
    <row r="4575" spans="1:1">
      <c r="A4575" t="s">
        <v>313</v>
      </c>
    </row>
    <row r="4576" spans="1:1">
      <c r="A4576" t="s">
        <v>310</v>
      </c>
    </row>
    <row r="4577" spans="1:1">
      <c r="A4577" t="s">
        <v>310</v>
      </c>
    </row>
    <row r="4578" spans="1:1">
      <c r="A4578" t="s">
        <v>310</v>
      </c>
    </row>
    <row r="4579" spans="1:1">
      <c r="A4579" t="s">
        <v>313</v>
      </c>
    </row>
    <row r="4580" spans="1:1">
      <c r="A4580" t="s">
        <v>311</v>
      </c>
    </row>
    <row r="4581" spans="1:1">
      <c r="A4581" t="s">
        <v>314</v>
      </c>
    </row>
    <row r="4582" spans="1:1">
      <c r="A4582" t="s">
        <v>314</v>
      </c>
    </row>
    <row r="4583" spans="1:1">
      <c r="A4583" t="s">
        <v>314</v>
      </c>
    </row>
    <row r="4584" spans="1:1">
      <c r="A4584" t="s">
        <v>313</v>
      </c>
    </row>
    <row r="4585" spans="1:1">
      <c r="A4585" t="s">
        <v>313</v>
      </c>
    </row>
    <row r="4586" spans="1:1">
      <c r="A4586" t="s">
        <v>312</v>
      </c>
    </row>
    <row r="4587" spans="1:1">
      <c r="A4587" t="s">
        <v>312</v>
      </c>
    </row>
    <row r="4588" spans="1:1">
      <c r="A4588" t="s">
        <v>312</v>
      </c>
    </row>
    <row r="4589" spans="1:1">
      <c r="A4589" t="s">
        <v>311</v>
      </c>
    </row>
    <row r="4590" spans="1:1">
      <c r="A4590" t="s">
        <v>311</v>
      </c>
    </row>
    <row r="4591" spans="1:1">
      <c r="A4591" t="s">
        <v>311</v>
      </c>
    </row>
    <row r="4592" spans="1:1">
      <c r="A4592" t="s">
        <v>313</v>
      </c>
    </row>
    <row r="4593" spans="1:1">
      <c r="A4593" t="s">
        <v>310</v>
      </c>
    </row>
    <row r="4594" spans="1:1">
      <c r="A4594" t="s">
        <v>310</v>
      </c>
    </row>
    <row r="4595" spans="1:1">
      <c r="A4595" t="s">
        <v>310</v>
      </c>
    </row>
    <row r="4596" spans="1:1">
      <c r="A4596" t="s">
        <v>314</v>
      </c>
    </row>
    <row r="4597" spans="1:1">
      <c r="A4597" t="s">
        <v>314</v>
      </c>
    </row>
    <row r="4598" spans="1:1">
      <c r="A4598" t="s">
        <v>314</v>
      </c>
    </row>
    <row r="4599" spans="1:1">
      <c r="A4599" t="s">
        <v>313</v>
      </c>
    </row>
    <row r="4600" spans="1:1">
      <c r="A4600" t="s">
        <v>313</v>
      </c>
    </row>
    <row r="4601" spans="1:1">
      <c r="A4601" t="s">
        <v>313</v>
      </c>
    </row>
    <row r="4602" spans="1:1">
      <c r="A4602" t="s">
        <v>310</v>
      </c>
    </row>
    <row r="4603" spans="1:1">
      <c r="A4603" t="s">
        <v>315</v>
      </c>
    </row>
    <row r="4604" spans="1:1">
      <c r="A4604" t="s">
        <v>315</v>
      </c>
    </row>
    <row r="4605" spans="1:1">
      <c r="A4605" t="s">
        <v>317</v>
      </c>
    </row>
    <row r="4606" spans="1:1">
      <c r="A4606" t="s">
        <v>317</v>
      </c>
    </row>
    <row r="4607" spans="1:1">
      <c r="A4607" t="s">
        <v>317</v>
      </c>
    </row>
    <row r="4608" spans="1:1">
      <c r="A4608" t="s">
        <v>310</v>
      </c>
    </row>
    <row r="4609" spans="1:1">
      <c r="A4609" t="s">
        <v>315</v>
      </c>
    </row>
    <row r="4610" spans="1:1">
      <c r="A4610" t="s">
        <v>310</v>
      </c>
    </row>
    <row r="4611" spans="1:1">
      <c r="A4611" t="s">
        <v>316</v>
      </c>
    </row>
    <row r="4612" spans="1:1">
      <c r="A4612" t="s">
        <v>316</v>
      </c>
    </row>
    <row r="4613" spans="1:1">
      <c r="A4613" t="s">
        <v>318</v>
      </c>
    </row>
    <row r="4614" spans="1:1">
      <c r="A4614" t="s">
        <v>318</v>
      </c>
    </row>
    <row r="4615" spans="1:1">
      <c r="A4615" t="s">
        <v>311</v>
      </c>
    </row>
    <row r="4616" spans="1:1">
      <c r="A4616" t="s">
        <v>311</v>
      </c>
    </row>
    <row r="4617" spans="1:1">
      <c r="A4617" t="s">
        <v>311</v>
      </c>
    </row>
    <row r="4618" spans="1:1">
      <c r="A4618" t="s">
        <v>312</v>
      </c>
    </row>
    <row r="4619" spans="1:1">
      <c r="A4619" t="s">
        <v>312</v>
      </c>
    </row>
    <row r="4620" spans="1:1">
      <c r="A4620" t="s">
        <v>312</v>
      </c>
    </row>
    <row r="4621" spans="1:1">
      <c r="A4621" t="s">
        <v>316</v>
      </c>
    </row>
    <row r="4622" spans="1:1">
      <c r="A4622" t="s">
        <v>318</v>
      </c>
    </row>
    <row r="4623" spans="1:1">
      <c r="A4623" t="s">
        <v>313</v>
      </c>
    </row>
    <row r="4624" spans="1:1">
      <c r="A4624" t="s">
        <v>313</v>
      </c>
    </row>
    <row r="4625" spans="1:1">
      <c r="A4625" t="s">
        <v>314</v>
      </c>
    </row>
    <row r="4626" spans="1:1">
      <c r="A4626" t="s">
        <v>311</v>
      </c>
    </row>
    <row r="4627" spans="1:1">
      <c r="A4627" t="s">
        <v>312</v>
      </c>
    </row>
    <row r="4628" spans="1:1">
      <c r="A4628" t="s">
        <v>312</v>
      </c>
    </row>
    <row r="4629" spans="1:1">
      <c r="A4629" t="s">
        <v>311</v>
      </c>
    </row>
    <row r="4630" spans="1:1">
      <c r="A4630" t="s">
        <v>311</v>
      </c>
    </row>
    <row r="4631" spans="1:1">
      <c r="A4631" t="s">
        <v>314</v>
      </c>
    </row>
    <row r="4632" spans="1:1">
      <c r="A4632" t="s">
        <v>310</v>
      </c>
    </row>
    <row r="4633" spans="1:1">
      <c r="A4633" t="s">
        <v>310</v>
      </c>
    </row>
    <row r="4634" spans="1:1">
      <c r="A4634" t="s">
        <v>310</v>
      </c>
    </row>
    <row r="4635" spans="1:1">
      <c r="A4635" t="s">
        <v>319</v>
      </c>
    </row>
    <row r="4636" spans="1:1">
      <c r="A4636" t="s">
        <v>319</v>
      </c>
    </row>
    <row r="4637" spans="1:1">
      <c r="A4637" t="s">
        <v>319</v>
      </c>
    </row>
    <row r="4638" spans="1:1">
      <c r="A4638" t="s">
        <v>312</v>
      </c>
    </row>
    <row r="4639" spans="1:1">
      <c r="A4639" t="s">
        <v>314</v>
      </c>
    </row>
    <row r="4640" spans="1:1">
      <c r="A4640" t="s">
        <v>313</v>
      </c>
    </row>
    <row r="4641" spans="1:1">
      <c r="A4641" t="s">
        <v>313</v>
      </c>
    </row>
    <row r="4642" spans="1:1">
      <c r="A4642" t="s">
        <v>314</v>
      </c>
    </row>
    <row r="4643" spans="1:1">
      <c r="A4643" t="s">
        <v>314</v>
      </c>
    </row>
    <row r="4644" spans="1:1">
      <c r="A4644" t="s">
        <v>314</v>
      </c>
    </row>
    <row r="4645" spans="1:1">
      <c r="A4645" t="s">
        <v>313</v>
      </c>
    </row>
    <row r="4646" spans="1:1">
      <c r="A4646" t="s">
        <v>313</v>
      </c>
    </row>
    <row r="4647" spans="1:1">
      <c r="A4647" t="s">
        <v>314</v>
      </c>
    </row>
    <row r="4648" spans="1:1">
      <c r="A4648" t="s">
        <v>314</v>
      </c>
    </row>
    <row r="4649" spans="1:1">
      <c r="A4649" t="s">
        <v>312</v>
      </c>
    </row>
    <row r="4650" spans="1:1">
      <c r="A4650" t="s">
        <v>314</v>
      </c>
    </row>
    <row r="4651" spans="1:1">
      <c r="A4651" t="s">
        <v>313</v>
      </c>
    </row>
    <row r="4652" spans="1:1">
      <c r="A4652" t="s">
        <v>312</v>
      </c>
    </row>
    <row r="4653" spans="1:1">
      <c r="A4653" t="s">
        <v>312</v>
      </c>
    </row>
    <row r="4654" spans="1:1">
      <c r="A4654" t="s">
        <v>311</v>
      </c>
    </row>
    <row r="4655" spans="1:1">
      <c r="A4655" t="s">
        <v>311</v>
      </c>
    </row>
    <row r="4656" spans="1:1">
      <c r="A4656" t="s">
        <v>311</v>
      </c>
    </row>
    <row r="4657" spans="1:1">
      <c r="A4657" t="s">
        <v>310</v>
      </c>
    </row>
    <row r="4658" spans="1:1">
      <c r="A4658" t="s">
        <v>313</v>
      </c>
    </row>
    <row r="4659" spans="1:1">
      <c r="A4659" t="s">
        <v>313</v>
      </c>
    </row>
    <row r="4660" spans="1:1">
      <c r="A4660" t="s">
        <v>312</v>
      </c>
    </row>
    <row r="4661" spans="1:1">
      <c r="A4661" t="s">
        <v>312</v>
      </c>
    </row>
    <row r="4662" spans="1:1">
      <c r="A4662" t="s">
        <v>310</v>
      </c>
    </row>
    <row r="4663" spans="1:1">
      <c r="A4663" t="s">
        <v>311</v>
      </c>
    </row>
    <row r="4664" spans="1:1">
      <c r="A4664" t="s">
        <v>312</v>
      </c>
    </row>
    <row r="4665" spans="1:1">
      <c r="A4665" t="s">
        <v>311</v>
      </c>
    </row>
    <row r="4666" spans="1:1">
      <c r="A4666" t="s">
        <v>310</v>
      </c>
    </row>
    <row r="4667" spans="1:1">
      <c r="A4667" t="s">
        <v>310</v>
      </c>
    </row>
    <row r="4668" spans="1:1">
      <c r="A4668" t="s">
        <v>310</v>
      </c>
    </row>
    <row r="4669" spans="1:1">
      <c r="A4669" t="s">
        <v>310</v>
      </c>
    </row>
    <row r="4670" spans="1:1">
      <c r="A4670" t="s">
        <v>311</v>
      </c>
    </row>
    <row r="4671" spans="1:1">
      <c r="A4671" t="s">
        <v>314</v>
      </c>
    </row>
    <row r="4672" spans="1:1">
      <c r="A4672" t="s">
        <v>313</v>
      </c>
    </row>
    <row r="4673" spans="1:1">
      <c r="A4673" t="s">
        <v>314</v>
      </c>
    </row>
    <row r="4674" spans="1:1">
      <c r="A4674" t="s">
        <v>314</v>
      </c>
    </row>
    <row r="4675" spans="1:1">
      <c r="A4675" t="s">
        <v>313</v>
      </c>
    </row>
    <row r="4676" spans="1:1">
      <c r="A4676" t="s">
        <v>312</v>
      </c>
    </row>
    <row r="4677" spans="1:1">
      <c r="A4677" t="s">
        <v>311</v>
      </c>
    </row>
    <row r="4678" spans="1:1">
      <c r="A4678" t="s">
        <v>312</v>
      </c>
    </row>
    <row r="4679" spans="1:1">
      <c r="A4679" t="s">
        <v>311</v>
      </c>
    </row>
    <row r="4680" spans="1:1">
      <c r="A4680" t="s">
        <v>311</v>
      </c>
    </row>
    <row r="4681" spans="1:1">
      <c r="A4681" t="s">
        <v>310</v>
      </c>
    </row>
    <row r="4682" spans="1:1">
      <c r="A4682" t="s">
        <v>310</v>
      </c>
    </row>
    <row r="4683" spans="1:1">
      <c r="A4683" t="s">
        <v>310</v>
      </c>
    </row>
    <row r="4684" spans="1:1">
      <c r="A4684" t="s">
        <v>312</v>
      </c>
    </row>
    <row r="4685" spans="1:1">
      <c r="A4685" t="s">
        <v>314</v>
      </c>
    </row>
    <row r="4686" spans="1:1">
      <c r="A4686" t="s">
        <v>314</v>
      </c>
    </row>
    <row r="4687" spans="1:1">
      <c r="A4687" t="s">
        <v>314</v>
      </c>
    </row>
    <row r="4688" spans="1:1">
      <c r="A4688" t="s">
        <v>313</v>
      </c>
    </row>
    <row r="4689" spans="1:1">
      <c r="A4689" t="s">
        <v>312</v>
      </c>
    </row>
    <row r="4690" spans="1:1">
      <c r="A4690" t="s">
        <v>313</v>
      </c>
    </row>
    <row r="4691" spans="1:1">
      <c r="A4691" t="s">
        <v>312</v>
      </c>
    </row>
    <row r="4692" spans="1:1">
      <c r="A4692" t="s">
        <v>312</v>
      </c>
    </row>
    <row r="4693" spans="1:1">
      <c r="A4693" t="s">
        <v>312</v>
      </c>
    </row>
    <row r="4694" spans="1:1">
      <c r="A4694" t="s">
        <v>313</v>
      </c>
    </row>
    <row r="4695" spans="1:1">
      <c r="A4695" t="s">
        <v>312</v>
      </c>
    </row>
    <row r="4696" spans="1:1">
      <c r="A4696" t="s">
        <v>310</v>
      </c>
    </row>
    <row r="4697" spans="1:1">
      <c r="A4697" t="s">
        <v>311</v>
      </c>
    </row>
    <row r="4698" spans="1:1">
      <c r="A4698" t="s">
        <v>311</v>
      </c>
    </row>
    <row r="4699" spans="1:1">
      <c r="A4699" t="s">
        <v>311</v>
      </c>
    </row>
    <row r="4700" spans="1:1">
      <c r="A4700" t="s">
        <v>310</v>
      </c>
    </row>
    <row r="4701" spans="1:1">
      <c r="A4701" t="s">
        <v>310</v>
      </c>
    </row>
    <row r="4702" spans="1:1">
      <c r="A4702" t="s">
        <v>310</v>
      </c>
    </row>
    <row r="4703" spans="1:1">
      <c r="A4703" t="s">
        <v>319</v>
      </c>
    </row>
    <row r="4704" spans="1:1">
      <c r="A4704" t="s">
        <v>319</v>
      </c>
    </row>
    <row r="4705" spans="1:1">
      <c r="A4705" t="s">
        <v>319</v>
      </c>
    </row>
    <row r="4706" spans="1:1">
      <c r="A4706" t="s">
        <v>311</v>
      </c>
    </row>
    <row r="4707" spans="1:1">
      <c r="A4707" t="s">
        <v>312</v>
      </c>
    </row>
    <row r="4708" spans="1:1">
      <c r="A4708" t="s">
        <v>310</v>
      </c>
    </row>
    <row r="4709" spans="1:1">
      <c r="A4709" t="s">
        <v>311</v>
      </c>
    </row>
    <row r="4710" spans="1:1">
      <c r="A4710" t="s">
        <v>313</v>
      </c>
    </row>
    <row r="4711" spans="1:1">
      <c r="A4711" t="s">
        <v>311</v>
      </c>
    </row>
    <row r="4712" spans="1:1">
      <c r="A4712" t="s">
        <v>310</v>
      </c>
    </row>
    <row r="4713" spans="1:1">
      <c r="A4713" t="s">
        <v>319</v>
      </c>
    </row>
    <row r="4714" spans="1:1">
      <c r="A4714" t="s">
        <v>319</v>
      </c>
    </row>
    <row r="4715" spans="1:1">
      <c r="A4715" t="s">
        <v>314</v>
      </c>
    </row>
    <row r="4716" spans="1:1">
      <c r="A4716" t="s">
        <v>314</v>
      </c>
    </row>
    <row r="4717" spans="1:1">
      <c r="A4717" t="s">
        <v>313</v>
      </c>
    </row>
    <row r="4718" spans="1:1">
      <c r="A4718" t="s">
        <v>313</v>
      </c>
    </row>
    <row r="4719" spans="1:1">
      <c r="A4719" t="s">
        <v>319</v>
      </c>
    </row>
    <row r="4720" spans="1:1">
      <c r="A4720" t="s">
        <v>314</v>
      </c>
    </row>
    <row r="4721" spans="1:1">
      <c r="A4721" t="s">
        <v>310</v>
      </c>
    </row>
    <row r="4722" spans="1:1">
      <c r="A4722" t="s">
        <v>310</v>
      </c>
    </row>
    <row r="4723" spans="1:1">
      <c r="A4723" t="s">
        <v>311</v>
      </c>
    </row>
    <row r="4724" spans="1:1">
      <c r="A4724" t="s">
        <v>311</v>
      </c>
    </row>
    <row r="4725" spans="1:1">
      <c r="A4725" t="s">
        <v>311</v>
      </c>
    </row>
    <row r="4726" spans="1:1">
      <c r="A4726" t="s">
        <v>312</v>
      </c>
    </row>
    <row r="4727" spans="1:1">
      <c r="A4727" t="s">
        <v>312</v>
      </c>
    </row>
    <row r="4728" spans="1:1">
      <c r="A4728" t="s">
        <v>312</v>
      </c>
    </row>
    <row r="4729" spans="1:1">
      <c r="A4729" t="s">
        <v>313</v>
      </c>
    </row>
    <row r="4730" spans="1:1">
      <c r="A4730" t="s">
        <v>313</v>
      </c>
    </row>
    <row r="4731" spans="1:1">
      <c r="A4731" t="s">
        <v>313</v>
      </c>
    </row>
    <row r="4732" spans="1:1">
      <c r="A4732" t="s">
        <v>314</v>
      </c>
    </row>
    <row r="4733" spans="1:1">
      <c r="A4733" t="s">
        <v>314</v>
      </c>
    </row>
    <row r="4734" spans="1:1">
      <c r="A4734" t="s">
        <v>310</v>
      </c>
    </row>
    <row r="4735" spans="1:1">
      <c r="A4735" t="s">
        <v>314</v>
      </c>
    </row>
    <row r="4736" spans="1:1">
      <c r="A4736" t="s">
        <v>311</v>
      </c>
    </row>
    <row r="4737" spans="1:1">
      <c r="A4737" t="s">
        <v>314</v>
      </c>
    </row>
    <row r="4738" spans="1:1">
      <c r="A4738" t="s">
        <v>314</v>
      </c>
    </row>
    <row r="4739" spans="1:1">
      <c r="A4739" t="s">
        <v>313</v>
      </c>
    </row>
    <row r="4740" spans="1:1">
      <c r="A4740" t="s">
        <v>313</v>
      </c>
    </row>
    <row r="4741" spans="1:1">
      <c r="A4741" t="s">
        <v>313</v>
      </c>
    </row>
    <row r="4742" spans="1:1">
      <c r="A4742" t="s">
        <v>312</v>
      </c>
    </row>
    <row r="4743" spans="1:1">
      <c r="A4743" t="s">
        <v>312</v>
      </c>
    </row>
    <row r="4744" spans="1:1">
      <c r="A4744" t="s">
        <v>310</v>
      </c>
    </row>
    <row r="4745" spans="1:1">
      <c r="A4745" t="s">
        <v>310</v>
      </c>
    </row>
    <row r="4746" spans="1:1">
      <c r="A4746" t="s">
        <v>310</v>
      </c>
    </row>
    <row r="4747" spans="1:1">
      <c r="A4747" t="s">
        <v>311</v>
      </c>
    </row>
    <row r="4748" spans="1:1">
      <c r="A4748" t="s">
        <v>311</v>
      </c>
    </row>
    <row r="4749" spans="1:1">
      <c r="A4749" t="s">
        <v>312</v>
      </c>
    </row>
    <row r="4750" spans="1:1">
      <c r="A4750" t="s">
        <v>314</v>
      </c>
    </row>
    <row r="4751" spans="1:1">
      <c r="A4751" t="s">
        <v>313</v>
      </c>
    </row>
    <row r="4752" spans="1:1">
      <c r="A4752" t="s">
        <v>314</v>
      </c>
    </row>
    <row r="4753" spans="1:1">
      <c r="A4753" t="s">
        <v>310</v>
      </c>
    </row>
    <row r="4754" spans="1:1">
      <c r="A4754" t="s">
        <v>310</v>
      </c>
    </row>
    <row r="4755" spans="1:1">
      <c r="A4755" t="s">
        <v>314</v>
      </c>
    </row>
    <row r="4756" spans="1:1">
      <c r="A4756" t="s">
        <v>314</v>
      </c>
    </row>
    <row r="4757" spans="1:1">
      <c r="A4757" t="s">
        <v>310</v>
      </c>
    </row>
    <row r="4758" spans="1:1">
      <c r="A4758" t="s">
        <v>310</v>
      </c>
    </row>
    <row r="4759" spans="1:1">
      <c r="A4759" t="s">
        <v>310</v>
      </c>
    </row>
    <row r="4760" spans="1:1">
      <c r="A4760" t="s">
        <v>311</v>
      </c>
    </row>
    <row r="4761" spans="1:1">
      <c r="A4761" t="s">
        <v>311</v>
      </c>
    </row>
    <row r="4762" spans="1:1">
      <c r="A4762" t="s">
        <v>312</v>
      </c>
    </row>
    <row r="4763" spans="1:1">
      <c r="A4763" t="s">
        <v>312</v>
      </c>
    </row>
    <row r="4764" spans="1:1">
      <c r="A4764" t="s">
        <v>312</v>
      </c>
    </row>
    <row r="4765" spans="1:1">
      <c r="A4765" t="s">
        <v>313</v>
      </c>
    </row>
    <row r="4766" spans="1:1">
      <c r="A4766" t="s">
        <v>313</v>
      </c>
    </row>
    <row r="4767" spans="1:1">
      <c r="A4767" t="s">
        <v>311</v>
      </c>
    </row>
    <row r="4768" spans="1:1">
      <c r="A4768" t="s">
        <v>314</v>
      </c>
    </row>
    <row r="4769" spans="1:1">
      <c r="A4769" t="s">
        <v>310</v>
      </c>
    </row>
    <row r="4770" spans="1:1">
      <c r="A4770" t="s">
        <v>313</v>
      </c>
    </row>
    <row r="4771" spans="1:1">
      <c r="A4771" t="s">
        <v>311</v>
      </c>
    </row>
    <row r="4772" spans="1:1">
      <c r="A4772" t="s">
        <v>311</v>
      </c>
    </row>
    <row r="4773" spans="1:1">
      <c r="A4773" t="s">
        <v>312</v>
      </c>
    </row>
    <row r="4774" spans="1:1">
      <c r="A4774" t="s">
        <v>311</v>
      </c>
    </row>
    <row r="4775" spans="1:1">
      <c r="A4775" t="s">
        <v>312</v>
      </c>
    </row>
    <row r="4776" spans="1:1">
      <c r="A4776" t="s">
        <v>313</v>
      </c>
    </row>
    <row r="4777" spans="1:1">
      <c r="A4777" t="s">
        <v>313</v>
      </c>
    </row>
    <row r="4778" spans="1:1">
      <c r="A4778" t="s">
        <v>314</v>
      </c>
    </row>
    <row r="4779" spans="1:1">
      <c r="A4779" t="s">
        <v>314</v>
      </c>
    </row>
    <row r="4780" spans="1:1">
      <c r="A4780" t="s">
        <v>312</v>
      </c>
    </row>
    <row r="4781" spans="1:1">
      <c r="A4781" t="s">
        <v>312</v>
      </c>
    </row>
    <row r="4782" spans="1:1">
      <c r="A4782" t="s">
        <v>314</v>
      </c>
    </row>
    <row r="4783" spans="1:1">
      <c r="A4783" t="s">
        <v>313</v>
      </c>
    </row>
    <row r="4784" spans="1:1">
      <c r="A4784" t="s">
        <v>313</v>
      </c>
    </row>
    <row r="4785" spans="1:1">
      <c r="A4785" t="s">
        <v>313</v>
      </c>
    </row>
    <row r="4786" spans="1:1">
      <c r="A4786" t="s">
        <v>314</v>
      </c>
    </row>
    <row r="4787" spans="1:1">
      <c r="A4787" t="s">
        <v>314</v>
      </c>
    </row>
    <row r="4788" spans="1:1">
      <c r="A4788" t="s">
        <v>313</v>
      </c>
    </row>
    <row r="4789" spans="1:1">
      <c r="A4789" t="s">
        <v>314</v>
      </c>
    </row>
    <row r="4790" spans="1:1">
      <c r="A4790" t="s">
        <v>314</v>
      </c>
    </row>
    <row r="4791" spans="1:1">
      <c r="A4791" t="s">
        <v>313</v>
      </c>
    </row>
    <row r="4792" spans="1:1">
      <c r="A4792" t="s">
        <v>313</v>
      </c>
    </row>
    <row r="4793" spans="1:1">
      <c r="A4793" t="s">
        <v>312</v>
      </c>
    </row>
    <row r="4794" spans="1:1">
      <c r="A4794" t="s">
        <v>312</v>
      </c>
    </row>
    <row r="4795" spans="1:1">
      <c r="A4795" t="s">
        <v>312</v>
      </c>
    </row>
    <row r="4796" spans="1:1">
      <c r="A4796" t="s">
        <v>314</v>
      </c>
    </row>
    <row r="4797" spans="1:1">
      <c r="A4797" t="s">
        <v>312</v>
      </c>
    </row>
    <row r="4798" spans="1:1">
      <c r="A4798" t="s">
        <v>317</v>
      </c>
    </row>
    <row r="4799" spans="1:1">
      <c r="A4799" t="s">
        <v>311</v>
      </c>
    </row>
    <row r="4800" spans="1:1">
      <c r="A4800" t="s">
        <v>312</v>
      </c>
    </row>
    <row r="4801" spans="1:1">
      <c r="A4801" t="s">
        <v>315</v>
      </c>
    </row>
    <row r="4802" spans="1:1">
      <c r="A4802" t="s">
        <v>315</v>
      </c>
    </row>
    <row r="4803" spans="1:1">
      <c r="A4803" t="s">
        <v>315</v>
      </c>
    </row>
    <row r="4804" spans="1:1">
      <c r="A4804" t="s">
        <v>317</v>
      </c>
    </row>
    <row r="4805" spans="1:1">
      <c r="A4805" t="s">
        <v>317</v>
      </c>
    </row>
    <row r="4806" spans="1:1">
      <c r="A4806" t="s">
        <v>310</v>
      </c>
    </row>
    <row r="4807" spans="1:1">
      <c r="A4807" t="s">
        <v>310</v>
      </c>
    </row>
    <row r="4808" spans="1:1">
      <c r="A4808" t="s">
        <v>316</v>
      </c>
    </row>
    <row r="4809" spans="1:1">
      <c r="A4809" t="s">
        <v>316</v>
      </c>
    </row>
    <row r="4810" spans="1:1">
      <c r="A4810" t="s">
        <v>316</v>
      </c>
    </row>
    <row r="4811" spans="1:1">
      <c r="A4811" t="s">
        <v>318</v>
      </c>
    </row>
    <row r="4812" spans="1:1">
      <c r="A4812" t="s">
        <v>318</v>
      </c>
    </row>
    <row r="4813" spans="1:1">
      <c r="A4813" t="s">
        <v>318</v>
      </c>
    </row>
    <row r="4814" spans="1:1">
      <c r="A4814" t="s">
        <v>311</v>
      </c>
    </row>
    <row r="4815" spans="1:1">
      <c r="A4815" t="s">
        <v>311</v>
      </c>
    </row>
    <row r="4816" spans="1:1">
      <c r="A4816" t="s">
        <v>311</v>
      </c>
    </row>
    <row r="4817" spans="1:1">
      <c r="A4817" t="s">
        <v>310</v>
      </c>
    </row>
    <row r="4818" spans="1:1">
      <c r="A4818" t="s">
        <v>311</v>
      </c>
    </row>
    <row r="4819" spans="1:1">
      <c r="A4819" t="s">
        <v>311</v>
      </c>
    </row>
    <row r="4820" spans="1:1">
      <c r="A4820" t="s">
        <v>315</v>
      </c>
    </row>
    <row r="4821" spans="1:1">
      <c r="A4821" t="s">
        <v>315</v>
      </c>
    </row>
    <row r="4822" spans="1:1">
      <c r="A4822" t="s">
        <v>317</v>
      </c>
    </row>
    <row r="4823" spans="1:1">
      <c r="A4823" t="s">
        <v>315</v>
      </c>
    </row>
    <row r="4824" spans="1:1">
      <c r="A4824" t="s">
        <v>317</v>
      </c>
    </row>
    <row r="4825" spans="1:1">
      <c r="A4825" t="s">
        <v>310</v>
      </c>
    </row>
    <row r="4826" spans="1:1">
      <c r="A4826" t="s">
        <v>317</v>
      </c>
    </row>
    <row r="4827" spans="1:1">
      <c r="A4827" t="s">
        <v>310</v>
      </c>
    </row>
    <row r="4828" spans="1:1">
      <c r="A4828" t="s">
        <v>316</v>
      </c>
    </row>
    <row r="4829" spans="1:1">
      <c r="A4829" t="s">
        <v>316</v>
      </c>
    </row>
    <row r="4830" spans="1:1">
      <c r="A4830" t="s">
        <v>316</v>
      </c>
    </row>
    <row r="4831" spans="1:1">
      <c r="A4831" t="s">
        <v>318</v>
      </c>
    </row>
    <row r="4832" spans="1:1">
      <c r="A4832" t="s">
        <v>318</v>
      </c>
    </row>
    <row r="4833" spans="1:1">
      <c r="A4833" t="s">
        <v>318</v>
      </c>
    </row>
    <row r="4834" spans="1:1">
      <c r="A4834" t="s">
        <v>310</v>
      </c>
    </row>
    <row r="4835" spans="1:1">
      <c r="A4835" t="s">
        <v>311</v>
      </c>
    </row>
    <row r="4836" spans="1:1">
      <c r="A4836" t="s">
        <v>312</v>
      </c>
    </row>
    <row r="4837" spans="1:1">
      <c r="A4837" t="s">
        <v>312</v>
      </c>
    </row>
    <row r="4838" spans="1:1">
      <c r="A4838" t="s">
        <v>310</v>
      </c>
    </row>
    <row r="4839" spans="1:1">
      <c r="A4839" t="s">
        <v>310</v>
      </c>
    </row>
    <row r="4840" spans="1:1">
      <c r="A4840" t="s">
        <v>310</v>
      </c>
    </row>
    <row r="4841" spans="1:1">
      <c r="A4841" t="s">
        <v>312</v>
      </c>
    </row>
    <row r="4842" spans="1:1">
      <c r="A4842" t="s">
        <v>311</v>
      </c>
    </row>
    <row r="4843" spans="1:1">
      <c r="A4843" t="s">
        <v>314</v>
      </c>
    </row>
    <row r="4844" spans="1:1">
      <c r="A4844" t="s">
        <v>314</v>
      </c>
    </row>
    <row r="4845" spans="1:1">
      <c r="A4845" t="s">
        <v>314</v>
      </c>
    </row>
    <row r="4846" spans="1:1">
      <c r="A4846" t="s">
        <v>311</v>
      </c>
    </row>
    <row r="4847" spans="1:1">
      <c r="A4847" t="s">
        <v>313</v>
      </c>
    </row>
    <row r="4848" spans="1:1">
      <c r="A4848" t="s">
        <v>313</v>
      </c>
    </row>
    <row r="4849" spans="1:1">
      <c r="A4849" t="s">
        <v>313</v>
      </c>
    </row>
    <row r="4850" spans="1:1">
      <c r="A4850" t="s">
        <v>310</v>
      </c>
    </row>
    <row r="4851" spans="1:1">
      <c r="A4851" t="s">
        <v>310</v>
      </c>
    </row>
    <row r="4852" spans="1:1">
      <c r="A4852" t="s">
        <v>310</v>
      </c>
    </row>
    <row r="4853" spans="1:1">
      <c r="A4853" t="s">
        <v>311</v>
      </c>
    </row>
    <row r="4854" spans="1:1">
      <c r="A4854" t="s">
        <v>314</v>
      </c>
    </row>
    <row r="4855" spans="1:1">
      <c r="A4855" t="s">
        <v>311</v>
      </c>
    </row>
    <row r="4856" spans="1:1">
      <c r="A4856" t="s">
        <v>314</v>
      </c>
    </row>
    <row r="4857" spans="1:1">
      <c r="A4857" t="s">
        <v>312</v>
      </c>
    </row>
    <row r="4858" spans="1:1">
      <c r="A4858" t="s">
        <v>312</v>
      </c>
    </row>
    <row r="4859" spans="1:1">
      <c r="A4859" t="s">
        <v>313</v>
      </c>
    </row>
    <row r="4860" spans="1:1">
      <c r="A4860" t="s">
        <v>313</v>
      </c>
    </row>
    <row r="4861" spans="1:1">
      <c r="A4861" t="s">
        <v>314</v>
      </c>
    </row>
    <row r="4862" spans="1:1">
      <c r="A4862" t="s">
        <v>311</v>
      </c>
    </row>
    <row r="4863" spans="1:1">
      <c r="A4863" t="s">
        <v>312</v>
      </c>
    </row>
    <row r="4864" spans="1:1">
      <c r="A4864" t="s">
        <v>313</v>
      </c>
    </row>
    <row r="4865" spans="1:1">
      <c r="A4865" t="s">
        <v>311</v>
      </c>
    </row>
    <row r="4866" spans="1:1">
      <c r="A4866" t="s">
        <v>311</v>
      </c>
    </row>
    <row r="4867" spans="1:1">
      <c r="A4867" t="s">
        <v>310</v>
      </c>
    </row>
    <row r="4868" spans="1:1">
      <c r="A4868" t="s">
        <v>312</v>
      </c>
    </row>
    <row r="4869" spans="1:1">
      <c r="A4869" t="s">
        <v>312</v>
      </c>
    </row>
    <row r="4870" spans="1:1">
      <c r="A4870" t="s">
        <v>312</v>
      </c>
    </row>
    <row r="4871" spans="1:1">
      <c r="A4871" t="s">
        <v>311</v>
      </c>
    </row>
    <row r="4872" spans="1:1">
      <c r="A4872" t="s">
        <v>313</v>
      </c>
    </row>
    <row r="4873" spans="1:1">
      <c r="A4873" t="s">
        <v>313</v>
      </c>
    </row>
    <row r="4874" spans="1:1">
      <c r="A4874" t="s">
        <v>314</v>
      </c>
    </row>
    <row r="4875" spans="1:1">
      <c r="A4875" t="s">
        <v>314</v>
      </c>
    </row>
    <row r="4876" spans="1:1">
      <c r="A4876" t="s">
        <v>314</v>
      </c>
    </row>
    <row r="4877" spans="1:1">
      <c r="A4877" t="s">
        <v>310</v>
      </c>
    </row>
    <row r="4878" spans="1:1">
      <c r="A4878" t="s">
        <v>310</v>
      </c>
    </row>
    <row r="4879" spans="1:1">
      <c r="A4879" t="s">
        <v>313</v>
      </c>
    </row>
    <row r="4880" spans="1:1">
      <c r="A4880" t="s">
        <v>311</v>
      </c>
    </row>
    <row r="4881" spans="1:1">
      <c r="A4881" t="s">
        <v>311</v>
      </c>
    </row>
    <row r="4882" spans="1:1">
      <c r="A4882" t="s">
        <v>312</v>
      </c>
    </row>
    <row r="4883" spans="1:1">
      <c r="A4883" t="s">
        <v>312</v>
      </c>
    </row>
    <row r="4884" spans="1:1">
      <c r="A4884" t="s">
        <v>312</v>
      </c>
    </row>
    <row r="4885" spans="1:1">
      <c r="A4885" t="s">
        <v>313</v>
      </c>
    </row>
    <row r="4886" spans="1:1">
      <c r="A4886" t="s">
        <v>310</v>
      </c>
    </row>
    <row r="4887" spans="1:1">
      <c r="A4887" t="s">
        <v>313</v>
      </c>
    </row>
    <row r="4888" spans="1:1">
      <c r="A4888" t="s">
        <v>314</v>
      </c>
    </row>
    <row r="4889" spans="1:1">
      <c r="A4889" t="s">
        <v>314</v>
      </c>
    </row>
    <row r="4890" spans="1:1">
      <c r="A4890" t="s">
        <v>311</v>
      </c>
    </row>
    <row r="4891" spans="1:1">
      <c r="A4891" t="s">
        <v>310</v>
      </c>
    </row>
    <row r="4892" spans="1:1">
      <c r="A4892" t="s">
        <v>310</v>
      </c>
    </row>
    <row r="4893" spans="1:1">
      <c r="A4893" t="s">
        <v>313</v>
      </c>
    </row>
    <row r="4894" spans="1:1">
      <c r="A4894" t="s">
        <v>314</v>
      </c>
    </row>
    <row r="4895" spans="1:1">
      <c r="A4895" t="s">
        <v>311</v>
      </c>
    </row>
    <row r="4896" spans="1:1">
      <c r="A4896" t="s">
        <v>310</v>
      </c>
    </row>
    <row r="4897" spans="1:1">
      <c r="A4897" t="s">
        <v>314</v>
      </c>
    </row>
    <row r="4898" spans="1:1">
      <c r="A4898" t="s">
        <v>310</v>
      </c>
    </row>
    <row r="4899" spans="1:1">
      <c r="A4899" t="s">
        <v>310</v>
      </c>
    </row>
    <row r="4900" spans="1:1">
      <c r="A4900" t="s">
        <v>311</v>
      </c>
    </row>
    <row r="4901" spans="1:1">
      <c r="A4901" t="s">
        <v>312</v>
      </c>
    </row>
    <row r="4902" spans="1:1">
      <c r="A4902" t="s">
        <v>312</v>
      </c>
    </row>
    <row r="4903" spans="1:1">
      <c r="A4903" t="s">
        <v>311</v>
      </c>
    </row>
    <row r="4904" spans="1:1">
      <c r="A4904" t="s">
        <v>313</v>
      </c>
    </row>
    <row r="4905" spans="1:1">
      <c r="A4905" t="s">
        <v>313</v>
      </c>
    </row>
    <row r="4906" spans="1:1">
      <c r="A4906" t="s">
        <v>313</v>
      </c>
    </row>
    <row r="4907" spans="1:1">
      <c r="A4907" t="s">
        <v>314</v>
      </c>
    </row>
    <row r="4908" spans="1:1">
      <c r="A4908" t="s">
        <v>314</v>
      </c>
    </row>
    <row r="4909" spans="1:1">
      <c r="A4909" t="s">
        <v>312</v>
      </c>
    </row>
    <row r="4910" spans="1:1">
      <c r="A4910" t="s">
        <v>312</v>
      </c>
    </row>
    <row r="4911" spans="1:1">
      <c r="A4911" t="s">
        <v>312</v>
      </c>
    </row>
    <row r="4912" spans="1:1">
      <c r="A4912" t="s">
        <v>312</v>
      </c>
    </row>
    <row r="4913" spans="1:1">
      <c r="A4913" t="s">
        <v>311</v>
      </c>
    </row>
    <row r="4914" spans="1:1">
      <c r="A4914" t="s">
        <v>311</v>
      </c>
    </row>
    <row r="4915" spans="1:1">
      <c r="A4915" t="s">
        <v>311</v>
      </c>
    </row>
    <row r="4916" spans="1:1">
      <c r="A4916" t="s">
        <v>318</v>
      </c>
    </row>
    <row r="4917" spans="1:1">
      <c r="A4917" t="s">
        <v>318</v>
      </c>
    </row>
    <row r="4918" spans="1:1">
      <c r="A4918" t="s">
        <v>310</v>
      </c>
    </row>
    <row r="4919" spans="1:1">
      <c r="A4919" t="s">
        <v>316</v>
      </c>
    </row>
    <row r="4920" spans="1:1">
      <c r="A4920" t="s">
        <v>316</v>
      </c>
    </row>
    <row r="4921" spans="1:1">
      <c r="A4921" t="s">
        <v>316</v>
      </c>
    </row>
    <row r="4922" spans="1:1">
      <c r="A4922" t="s">
        <v>310</v>
      </c>
    </row>
    <row r="4923" spans="1:1">
      <c r="A4923" t="s">
        <v>313</v>
      </c>
    </row>
    <row r="4924" spans="1:1">
      <c r="A4924" t="s">
        <v>310</v>
      </c>
    </row>
    <row r="4925" spans="1:1">
      <c r="A4925" t="s">
        <v>317</v>
      </c>
    </row>
    <row r="4926" spans="1:1">
      <c r="A4926" t="s">
        <v>317</v>
      </c>
    </row>
    <row r="4927" spans="1:1">
      <c r="A4927" t="s">
        <v>318</v>
      </c>
    </row>
    <row r="4928" spans="1:1">
      <c r="A4928" t="s">
        <v>313</v>
      </c>
    </row>
    <row r="4929" spans="1:1">
      <c r="A4929" t="s">
        <v>315</v>
      </c>
    </row>
    <row r="4930" spans="1:1">
      <c r="A4930" t="s">
        <v>314</v>
      </c>
    </row>
    <row r="4931" spans="1:1">
      <c r="A4931" t="s">
        <v>314</v>
      </c>
    </row>
    <row r="4932" spans="1:1">
      <c r="A4932" t="s">
        <v>314</v>
      </c>
    </row>
    <row r="4933" spans="1:1">
      <c r="A4933" t="s">
        <v>315</v>
      </c>
    </row>
    <row r="4934" spans="1:1">
      <c r="A4934" t="s">
        <v>315</v>
      </c>
    </row>
    <row r="4935" spans="1:1">
      <c r="A4935" t="s">
        <v>317</v>
      </c>
    </row>
    <row r="4936" spans="1:1">
      <c r="A4936" t="s">
        <v>313</v>
      </c>
    </row>
    <row r="4937" spans="1:1">
      <c r="A4937" t="s">
        <v>314</v>
      </c>
    </row>
    <row r="4938" spans="1:1">
      <c r="A4938" t="s">
        <v>314</v>
      </c>
    </row>
    <row r="4939" spans="1:1">
      <c r="A4939" t="s">
        <v>314</v>
      </c>
    </row>
    <row r="4940" spans="1:1">
      <c r="A4940" t="s">
        <v>313</v>
      </c>
    </row>
    <row r="4941" spans="1:1">
      <c r="A4941" t="s">
        <v>313</v>
      </c>
    </row>
    <row r="4942" spans="1:1">
      <c r="A4942" t="s">
        <v>313</v>
      </c>
    </row>
    <row r="4943" spans="1:1">
      <c r="A4943" t="s">
        <v>311</v>
      </c>
    </row>
    <row r="4944" spans="1:1">
      <c r="A4944" t="s">
        <v>312</v>
      </c>
    </row>
    <row r="4945" spans="1:1">
      <c r="A4945" t="s">
        <v>311</v>
      </c>
    </row>
    <row r="4946" spans="1:1">
      <c r="A4946" t="s">
        <v>311</v>
      </c>
    </row>
    <row r="4947" spans="1:1">
      <c r="A4947" t="s">
        <v>310</v>
      </c>
    </row>
    <row r="4948" spans="1:1">
      <c r="A4948" t="s">
        <v>310</v>
      </c>
    </row>
    <row r="4949" spans="1:1">
      <c r="A4949" t="s">
        <v>312</v>
      </c>
    </row>
    <row r="4950" spans="1:1">
      <c r="A4950" t="s">
        <v>310</v>
      </c>
    </row>
    <row r="4951" spans="1:1">
      <c r="A4951" t="s">
        <v>312</v>
      </c>
    </row>
    <row r="4952" spans="1:1">
      <c r="A4952" t="s">
        <v>317</v>
      </c>
    </row>
    <row r="4953" spans="1:1">
      <c r="A4953" t="s">
        <v>315</v>
      </c>
    </row>
    <row r="4954" spans="1:1">
      <c r="A4954" t="s">
        <v>315</v>
      </c>
    </row>
    <row r="4955" spans="1:1">
      <c r="A4955" t="s">
        <v>315</v>
      </c>
    </row>
    <row r="4956" spans="1:1">
      <c r="A4956" t="s">
        <v>317</v>
      </c>
    </row>
    <row r="4957" spans="1:1">
      <c r="A4957" t="s">
        <v>317</v>
      </c>
    </row>
    <row r="4958" spans="1:1">
      <c r="A4958" t="s">
        <v>310</v>
      </c>
    </row>
    <row r="4959" spans="1:1">
      <c r="A4959" t="s">
        <v>310</v>
      </c>
    </row>
    <row r="4960" spans="1:1">
      <c r="A4960" t="s">
        <v>310</v>
      </c>
    </row>
    <row r="4961" spans="1:1">
      <c r="A4961" t="s">
        <v>316</v>
      </c>
    </row>
    <row r="4962" spans="1:1">
      <c r="A4962" t="s">
        <v>316</v>
      </c>
    </row>
    <row r="4963" spans="1:1">
      <c r="A4963" t="s">
        <v>316</v>
      </c>
    </row>
    <row r="4964" spans="1:1">
      <c r="A4964" t="s">
        <v>318</v>
      </c>
    </row>
    <row r="4965" spans="1:1">
      <c r="A4965" t="s">
        <v>318</v>
      </c>
    </row>
    <row r="4966" spans="1:1">
      <c r="A4966" t="s">
        <v>311</v>
      </c>
    </row>
    <row r="4967" spans="1:1">
      <c r="A4967" t="s">
        <v>318</v>
      </c>
    </row>
    <row r="4968" spans="1:1">
      <c r="A4968" t="s">
        <v>311</v>
      </c>
    </row>
    <row r="4969" spans="1:1">
      <c r="A4969" t="s">
        <v>312</v>
      </c>
    </row>
    <row r="4970" spans="1:1">
      <c r="A4970" t="s">
        <v>312</v>
      </c>
    </row>
    <row r="4971" spans="1:1">
      <c r="A4971" t="s">
        <v>312</v>
      </c>
    </row>
    <row r="4972" spans="1:1">
      <c r="A4972" t="s">
        <v>313</v>
      </c>
    </row>
    <row r="4973" spans="1:1">
      <c r="A4973" t="s">
        <v>313</v>
      </c>
    </row>
    <row r="4974" spans="1:1">
      <c r="A4974" t="s">
        <v>313</v>
      </c>
    </row>
    <row r="4975" spans="1:1">
      <c r="A4975" t="s">
        <v>314</v>
      </c>
    </row>
    <row r="4976" spans="1:1">
      <c r="A4976" t="s">
        <v>314</v>
      </c>
    </row>
    <row r="4977" spans="1:1">
      <c r="A4977" t="s">
        <v>314</v>
      </c>
    </row>
    <row r="4978" spans="1:1">
      <c r="A4978" t="s">
        <v>311</v>
      </c>
    </row>
    <row r="4979" spans="1:1">
      <c r="A4979" t="s">
        <v>314</v>
      </c>
    </row>
    <row r="4980" spans="1:1">
      <c r="A4980" t="s">
        <v>313</v>
      </c>
    </row>
    <row r="4981" spans="1:1">
      <c r="A4981" t="s">
        <v>313</v>
      </c>
    </row>
    <row r="4982" spans="1:1">
      <c r="A4982" t="s">
        <v>313</v>
      </c>
    </row>
    <row r="4983" spans="1:1">
      <c r="A4983" t="s">
        <v>312</v>
      </c>
    </row>
    <row r="4984" spans="1:1">
      <c r="A4984" t="s">
        <v>310</v>
      </c>
    </row>
    <row r="4985" spans="1:1">
      <c r="A4985" t="s">
        <v>311</v>
      </c>
    </row>
    <row r="4986" spans="1:1">
      <c r="A4986" t="s">
        <v>311</v>
      </c>
    </row>
    <row r="4987" spans="1:1">
      <c r="A4987" t="s">
        <v>310</v>
      </c>
    </row>
    <row r="4988" spans="1:1">
      <c r="A4988" t="s">
        <v>310</v>
      </c>
    </row>
    <row r="4989" spans="1:1">
      <c r="A4989" t="s">
        <v>314</v>
      </c>
    </row>
    <row r="4990" spans="1:1">
      <c r="A4990" t="s">
        <v>312</v>
      </c>
    </row>
    <row r="4991" spans="1:1">
      <c r="A4991" t="s">
        <v>314</v>
      </c>
    </row>
    <row r="4992" spans="1:1">
      <c r="A4992" t="s">
        <v>311</v>
      </c>
    </row>
    <row r="4993" spans="1:1">
      <c r="A4993" t="s">
        <v>312</v>
      </c>
    </row>
    <row r="4994" spans="1:1">
      <c r="A4994" t="s">
        <v>310</v>
      </c>
    </row>
    <row r="4995" spans="1:1">
      <c r="A4995" t="s">
        <v>313</v>
      </c>
    </row>
    <row r="4996" spans="1:1">
      <c r="A4996" t="s">
        <v>313</v>
      </c>
    </row>
    <row r="4997" spans="1:1">
      <c r="A4997" t="s">
        <v>313</v>
      </c>
    </row>
    <row r="4998" spans="1:1">
      <c r="A4998" t="s">
        <v>312</v>
      </c>
    </row>
    <row r="4999" spans="1:1">
      <c r="A4999" t="s">
        <v>312</v>
      </c>
    </row>
    <row r="5000" spans="1:1">
      <c r="A5000" t="s">
        <v>310</v>
      </c>
    </row>
    <row r="5001" spans="1:1">
      <c r="A5001" t="s">
        <v>312</v>
      </c>
    </row>
    <row r="5002" spans="1:1">
      <c r="A5002" t="s">
        <v>311</v>
      </c>
    </row>
    <row r="5003" spans="1:1">
      <c r="A5003" t="s">
        <v>311</v>
      </c>
    </row>
    <row r="5004" spans="1:1">
      <c r="A5004" t="s">
        <v>310</v>
      </c>
    </row>
    <row r="5005" spans="1:1">
      <c r="A5005" t="s">
        <v>310</v>
      </c>
    </row>
    <row r="5006" spans="1:1">
      <c r="A5006" t="s">
        <v>310</v>
      </c>
    </row>
    <row r="5007" spans="1:1">
      <c r="A5007" t="s">
        <v>310</v>
      </c>
    </row>
    <row r="5008" spans="1:1">
      <c r="A5008" t="s">
        <v>311</v>
      </c>
    </row>
    <row r="5009" spans="1:1">
      <c r="A5009" t="s">
        <v>311</v>
      </c>
    </row>
    <row r="5010" spans="1:1">
      <c r="A5010" t="s">
        <v>314</v>
      </c>
    </row>
    <row r="5011" spans="1:1">
      <c r="A5011" t="s">
        <v>311</v>
      </c>
    </row>
    <row r="5012" spans="1:1">
      <c r="A5012" t="s">
        <v>311</v>
      </c>
    </row>
    <row r="5013" spans="1:1">
      <c r="A5013" t="s">
        <v>312</v>
      </c>
    </row>
    <row r="5014" spans="1:1">
      <c r="A5014" t="s">
        <v>312</v>
      </c>
    </row>
    <row r="5015" spans="1:1">
      <c r="A5015" t="s">
        <v>314</v>
      </c>
    </row>
    <row r="5016" spans="1:1">
      <c r="A5016" t="s">
        <v>312</v>
      </c>
    </row>
    <row r="5017" spans="1:1">
      <c r="A5017" t="s">
        <v>313</v>
      </c>
    </row>
    <row r="5018" spans="1:1">
      <c r="A5018" t="s">
        <v>313</v>
      </c>
    </row>
    <row r="5019" spans="1:1">
      <c r="A5019" t="s">
        <v>313</v>
      </c>
    </row>
    <row r="5020" spans="1:1">
      <c r="A5020" t="s">
        <v>314</v>
      </c>
    </row>
    <row r="5021" spans="1:1">
      <c r="A5021" t="s">
        <v>314</v>
      </c>
    </row>
    <row r="5022" spans="1:1">
      <c r="A5022" t="s">
        <v>314</v>
      </c>
    </row>
    <row r="5023" spans="1:1">
      <c r="A5023" t="s">
        <v>314</v>
      </c>
    </row>
    <row r="5024" spans="1:1">
      <c r="A5024" t="s">
        <v>311</v>
      </c>
    </row>
    <row r="5025" spans="1:1">
      <c r="A5025" t="s">
        <v>314</v>
      </c>
    </row>
    <row r="5026" spans="1:1">
      <c r="A5026" t="s">
        <v>312</v>
      </c>
    </row>
    <row r="5027" spans="1:1">
      <c r="A5027" t="s">
        <v>314</v>
      </c>
    </row>
    <row r="5028" spans="1:1">
      <c r="A5028" t="s">
        <v>310</v>
      </c>
    </row>
    <row r="5029" spans="1:1">
      <c r="A5029" t="s">
        <v>310</v>
      </c>
    </row>
    <row r="5030" spans="1:1">
      <c r="A5030" t="s">
        <v>310</v>
      </c>
    </row>
    <row r="5031" spans="1:1">
      <c r="A5031" t="s">
        <v>314</v>
      </c>
    </row>
    <row r="5032" spans="1:1">
      <c r="A5032" t="s">
        <v>313</v>
      </c>
    </row>
    <row r="5033" spans="1:1">
      <c r="A5033" t="s">
        <v>313</v>
      </c>
    </row>
    <row r="5034" spans="1:1">
      <c r="A5034" t="s">
        <v>313</v>
      </c>
    </row>
    <row r="5035" spans="1:1">
      <c r="A5035" t="s">
        <v>312</v>
      </c>
    </row>
    <row r="5036" spans="1:1">
      <c r="A5036" t="s">
        <v>312</v>
      </c>
    </row>
    <row r="5037" spans="1:1">
      <c r="A5037" t="s">
        <v>311</v>
      </c>
    </row>
    <row r="5038" spans="1:1">
      <c r="A5038" t="s">
        <v>311</v>
      </c>
    </row>
    <row r="5039" spans="1:1">
      <c r="A5039" t="s">
        <v>311</v>
      </c>
    </row>
    <row r="5040" spans="1:1">
      <c r="A5040" t="s">
        <v>310</v>
      </c>
    </row>
    <row r="5041" spans="1:1">
      <c r="A5041" t="s">
        <v>310</v>
      </c>
    </row>
    <row r="5042" spans="1:1">
      <c r="A5042" t="s">
        <v>310</v>
      </c>
    </row>
    <row r="5043" spans="1:1">
      <c r="A5043" t="s">
        <v>311</v>
      </c>
    </row>
    <row r="5044" spans="1:1">
      <c r="A5044" t="s">
        <v>312</v>
      </c>
    </row>
    <row r="5045" spans="1:1">
      <c r="A5045" t="s">
        <v>313</v>
      </c>
    </row>
    <row r="5046" spans="1:1">
      <c r="A5046" t="s">
        <v>313</v>
      </c>
    </row>
    <row r="5047" spans="1:1">
      <c r="A5047" t="s">
        <v>314</v>
      </c>
    </row>
    <row r="5048" spans="1:1">
      <c r="A5048" t="s">
        <v>314</v>
      </c>
    </row>
    <row r="5049" spans="1:1">
      <c r="A5049" t="s">
        <v>314</v>
      </c>
    </row>
    <row r="5050" spans="1:1">
      <c r="A5050" t="s">
        <v>313</v>
      </c>
    </row>
    <row r="5051" spans="1:1">
      <c r="A5051" t="s">
        <v>312</v>
      </c>
    </row>
    <row r="5052" spans="1:1">
      <c r="A5052" t="s">
        <v>312</v>
      </c>
    </row>
    <row r="5053" spans="1:1">
      <c r="A5053" t="s">
        <v>311</v>
      </c>
    </row>
    <row r="5054" spans="1:1">
      <c r="A5054" t="s">
        <v>311</v>
      </c>
    </row>
    <row r="5055" spans="1:1">
      <c r="A5055" t="s">
        <v>314</v>
      </c>
    </row>
    <row r="5056" spans="1:1">
      <c r="A5056" t="s">
        <v>314</v>
      </c>
    </row>
    <row r="5057" spans="1:1">
      <c r="A5057" t="s">
        <v>314</v>
      </c>
    </row>
    <row r="5058" spans="1:1">
      <c r="A5058" t="s">
        <v>313</v>
      </c>
    </row>
    <row r="5059" spans="1:1">
      <c r="A5059" t="s">
        <v>313</v>
      </c>
    </row>
    <row r="5060" spans="1:1">
      <c r="A5060" t="s">
        <v>312</v>
      </c>
    </row>
    <row r="5061" spans="1:1">
      <c r="A5061" t="s">
        <v>313</v>
      </c>
    </row>
    <row r="5062" spans="1:1">
      <c r="A5062" t="s">
        <v>312</v>
      </c>
    </row>
    <row r="5063" spans="1:1">
      <c r="A5063" t="s">
        <v>310</v>
      </c>
    </row>
    <row r="5064" spans="1:1">
      <c r="A5064" t="s">
        <v>310</v>
      </c>
    </row>
    <row r="5065" spans="1:1">
      <c r="A5065" t="s">
        <v>311</v>
      </c>
    </row>
    <row r="5066" spans="1:1">
      <c r="A5066" t="s">
        <v>311</v>
      </c>
    </row>
    <row r="5067" spans="1:1">
      <c r="A5067" t="s">
        <v>312</v>
      </c>
    </row>
    <row r="5068" spans="1:1">
      <c r="A5068" t="s">
        <v>310</v>
      </c>
    </row>
    <row r="5069" spans="1:1">
      <c r="A5069" t="s">
        <v>314</v>
      </c>
    </row>
    <row r="5070" spans="1:1">
      <c r="A5070" t="s">
        <v>314</v>
      </c>
    </row>
    <row r="5071" spans="1:1">
      <c r="A5071" t="s">
        <v>317</v>
      </c>
    </row>
    <row r="5072" spans="1:1">
      <c r="A5072" t="s">
        <v>313</v>
      </c>
    </row>
    <row r="5073" spans="1:1">
      <c r="A5073" t="s">
        <v>314</v>
      </c>
    </row>
    <row r="5074" spans="1:1">
      <c r="A5074" t="s">
        <v>313</v>
      </c>
    </row>
    <row r="5075" spans="1:1">
      <c r="A5075" t="s">
        <v>312</v>
      </c>
    </row>
    <row r="5076" spans="1:1">
      <c r="A5076" t="s">
        <v>312</v>
      </c>
    </row>
    <row r="5077" spans="1:1">
      <c r="A5077" t="s">
        <v>317</v>
      </c>
    </row>
    <row r="5078" spans="1:1">
      <c r="A5078" t="s">
        <v>310</v>
      </c>
    </row>
    <row r="5079" spans="1:1">
      <c r="A5079" t="s">
        <v>310</v>
      </c>
    </row>
    <row r="5080" spans="1:1">
      <c r="A5080" t="s">
        <v>310</v>
      </c>
    </row>
    <row r="5081" spans="1:1">
      <c r="A5081" t="s">
        <v>316</v>
      </c>
    </row>
    <row r="5082" spans="1:1">
      <c r="A5082" t="s">
        <v>316</v>
      </c>
    </row>
    <row r="5083" spans="1:1">
      <c r="A5083" t="s">
        <v>316</v>
      </c>
    </row>
    <row r="5084" spans="1:1">
      <c r="A5084" t="s">
        <v>313</v>
      </c>
    </row>
    <row r="5085" spans="1:1">
      <c r="A5085" t="s">
        <v>318</v>
      </c>
    </row>
    <row r="5086" spans="1:1">
      <c r="A5086" t="s">
        <v>318</v>
      </c>
    </row>
    <row r="5087" spans="1:1">
      <c r="A5087" t="s">
        <v>318</v>
      </c>
    </row>
    <row r="5088" spans="1:1">
      <c r="A5088" t="s">
        <v>311</v>
      </c>
    </row>
    <row r="5089" spans="1:1">
      <c r="A5089" t="s">
        <v>311</v>
      </c>
    </row>
    <row r="5090" spans="1:1">
      <c r="A5090" t="s">
        <v>315</v>
      </c>
    </row>
    <row r="5091" spans="1:1">
      <c r="A5091" t="s">
        <v>315</v>
      </c>
    </row>
    <row r="5092" spans="1:1">
      <c r="A5092" t="s">
        <v>315</v>
      </c>
    </row>
    <row r="5093" spans="1:1">
      <c r="A5093" t="s">
        <v>311</v>
      </c>
    </row>
    <row r="5094" spans="1:1">
      <c r="A5094" t="s">
        <v>317</v>
      </c>
    </row>
    <row r="5095" spans="1:1">
      <c r="A5095" t="s">
        <v>312</v>
      </c>
    </row>
    <row r="5096" spans="1:1">
      <c r="A5096" t="s">
        <v>312</v>
      </c>
    </row>
    <row r="5097" spans="1:1">
      <c r="A5097" t="s">
        <v>311</v>
      </c>
    </row>
    <row r="5098" spans="1:1">
      <c r="A5098" t="s">
        <v>311</v>
      </c>
    </row>
    <row r="5099" spans="1:1">
      <c r="A5099" t="s">
        <v>311</v>
      </c>
    </row>
    <row r="5100" spans="1:1">
      <c r="A5100" t="s">
        <v>310</v>
      </c>
    </row>
    <row r="5101" spans="1:1">
      <c r="A5101" t="s">
        <v>310</v>
      </c>
    </row>
    <row r="5102" spans="1:1">
      <c r="A5102" t="s">
        <v>314</v>
      </c>
    </row>
    <row r="5103" spans="1:1">
      <c r="A5103" t="s">
        <v>313</v>
      </c>
    </row>
    <row r="5104" spans="1:1">
      <c r="A5104" t="s">
        <v>313</v>
      </c>
    </row>
    <row r="5105" spans="1:1">
      <c r="A5105" t="s">
        <v>313</v>
      </c>
    </row>
    <row r="5106" spans="1:1">
      <c r="A5106" t="s">
        <v>314</v>
      </c>
    </row>
    <row r="5107" spans="1:1">
      <c r="A5107" t="s">
        <v>312</v>
      </c>
    </row>
    <row r="5108" spans="1:1">
      <c r="A5108" t="s">
        <v>314</v>
      </c>
    </row>
    <row r="5109" spans="1:1">
      <c r="A5109" t="s">
        <v>310</v>
      </c>
    </row>
    <row r="5110" spans="1:1">
      <c r="A5110" t="s">
        <v>312</v>
      </c>
    </row>
    <row r="5111" spans="1:1">
      <c r="A5111" t="s">
        <v>314</v>
      </c>
    </row>
    <row r="5112" spans="1:1">
      <c r="A5112" t="s">
        <v>310</v>
      </c>
    </row>
    <row r="5113" spans="1:1">
      <c r="A5113" t="s">
        <v>313</v>
      </c>
    </row>
    <row r="5114" spans="1:1">
      <c r="A5114" t="s">
        <v>312</v>
      </c>
    </row>
    <row r="5115" spans="1:1">
      <c r="A5115" t="s">
        <v>312</v>
      </c>
    </row>
    <row r="5116" spans="1:1">
      <c r="A5116" t="s">
        <v>312</v>
      </c>
    </row>
    <row r="5117" spans="1:1">
      <c r="A5117" t="s">
        <v>311</v>
      </c>
    </row>
    <row r="5118" spans="1:1">
      <c r="A5118" t="s">
        <v>311</v>
      </c>
    </row>
    <row r="5119" spans="1:1">
      <c r="A5119" t="s">
        <v>310</v>
      </c>
    </row>
    <row r="5120" spans="1:1">
      <c r="A5120" t="s">
        <v>310</v>
      </c>
    </row>
    <row r="5121" spans="1:1">
      <c r="A5121" t="s">
        <v>313</v>
      </c>
    </row>
    <row r="5122" spans="1:1">
      <c r="A5122" t="s">
        <v>313</v>
      </c>
    </row>
    <row r="5123" spans="1:1">
      <c r="A5123" t="s">
        <v>314</v>
      </c>
    </row>
    <row r="5124" spans="1:1">
      <c r="A5124" t="s">
        <v>314</v>
      </c>
    </row>
    <row r="5125" spans="1:1">
      <c r="A5125" t="s">
        <v>311</v>
      </c>
    </row>
    <row r="5126" spans="1:1">
      <c r="A5126" t="s">
        <v>311</v>
      </c>
    </row>
    <row r="5127" spans="1:1">
      <c r="A5127" t="s">
        <v>310</v>
      </c>
    </row>
    <row r="5128" spans="1:1">
      <c r="A5128" t="s">
        <v>310</v>
      </c>
    </row>
    <row r="5129" spans="1:1">
      <c r="A5129" t="s">
        <v>310</v>
      </c>
    </row>
    <row r="5130" spans="1:1">
      <c r="A5130" t="s">
        <v>311</v>
      </c>
    </row>
    <row r="5131" spans="1:1">
      <c r="A5131" t="s">
        <v>311</v>
      </c>
    </row>
    <row r="5132" spans="1:1">
      <c r="A5132" t="s">
        <v>313</v>
      </c>
    </row>
    <row r="5133" spans="1:1">
      <c r="A5133" t="s">
        <v>314</v>
      </c>
    </row>
    <row r="5134" spans="1:1">
      <c r="A5134" t="s">
        <v>312</v>
      </c>
    </row>
    <row r="5135" spans="1:1">
      <c r="A5135" t="s">
        <v>312</v>
      </c>
    </row>
    <row r="5136" spans="1:1">
      <c r="A5136" t="s">
        <v>314</v>
      </c>
    </row>
    <row r="5137" spans="1:1">
      <c r="A5137" t="s">
        <v>312</v>
      </c>
    </row>
    <row r="5138" spans="1:1">
      <c r="A5138" t="s">
        <v>313</v>
      </c>
    </row>
    <row r="5139" spans="1:1">
      <c r="A5139" t="s">
        <v>313</v>
      </c>
    </row>
    <row r="5140" spans="1:1">
      <c r="A5140" t="s">
        <v>314</v>
      </c>
    </row>
    <row r="5141" spans="1:1">
      <c r="A5141" t="s">
        <v>310</v>
      </c>
    </row>
    <row r="5142" spans="1:1">
      <c r="A5142" t="s">
        <v>310</v>
      </c>
    </row>
    <row r="5143" spans="1:1">
      <c r="A5143" t="s">
        <v>311</v>
      </c>
    </row>
    <row r="5144" spans="1:1">
      <c r="A5144" t="s">
        <v>311</v>
      </c>
    </row>
    <row r="5145" spans="1:1">
      <c r="A5145" t="s">
        <v>311</v>
      </c>
    </row>
    <row r="5146" spans="1:1">
      <c r="A5146" t="s">
        <v>312</v>
      </c>
    </row>
    <row r="5147" spans="1:1">
      <c r="A5147" t="s">
        <v>312</v>
      </c>
    </row>
    <row r="5148" spans="1:1">
      <c r="A5148" t="s">
        <v>313</v>
      </c>
    </row>
    <row r="5149" spans="1:1">
      <c r="A5149" t="s">
        <v>314</v>
      </c>
    </row>
    <row r="5150" spans="1:1">
      <c r="A5150" t="s">
        <v>314</v>
      </c>
    </row>
    <row r="5151" spans="1:1">
      <c r="A5151" t="s">
        <v>313</v>
      </c>
    </row>
    <row r="5152" spans="1:1">
      <c r="A5152" t="s">
        <v>310</v>
      </c>
    </row>
    <row r="5153" spans="1:1">
      <c r="A5153" t="s">
        <v>313</v>
      </c>
    </row>
    <row r="5154" spans="1:1">
      <c r="A5154" t="s">
        <v>312</v>
      </c>
    </row>
    <row r="5155" spans="1:1">
      <c r="A5155" t="s">
        <v>314</v>
      </c>
    </row>
    <row r="5156" spans="1:1">
      <c r="A5156" t="s">
        <v>312</v>
      </c>
    </row>
    <row r="5157" spans="1:1">
      <c r="A5157" t="s">
        <v>310</v>
      </c>
    </row>
    <row r="5158" spans="1:1">
      <c r="A5158" t="s">
        <v>310</v>
      </c>
    </row>
    <row r="5159" spans="1:1">
      <c r="A5159" t="s">
        <v>314</v>
      </c>
    </row>
    <row r="5160" spans="1:1">
      <c r="A5160" t="s">
        <v>314</v>
      </c>
    </row>
    <row r="5161" spans="1:1">
      <c r="A5161" t="s">
        <v>314</v>
      </c>
    </row>
    <row r="5162" spans="1:1">
      <c r="A5162" t="s">
        <v>313</v>
      </c>
    </row>
    <row r="5163" spans="1:1">
      <c r="A5163" t="s">
        <v>313</v>
      </c>
    </row>
    <row r="5164" spans="1:1">
      <c r="A5164" t="s">
        <v>313</v>
      </c>
    </row>
    <row r="5165" spans="1:1">
      <c r="A5165" t="s">
        <v>312</v>
      </c>
    </row>
    <row r="5166" spans="1:1">
      <c r="A5166" t="s">
        <v>311</v>
      </c>
    </row>
    <row r="5167" spans="1:1">
      <c r="A5167" t="s">
        <v>311</v>
      </c>
    </row>
    <row r="5168" spans="1:1">
      <c r="A5168" t="s">
        <v>311</v>
      </c>
    </row>
    <row r="5169" spans="1:1">
      <c r="A5169" t="s">
        <v>310</v>
      </c>
    </row>
    <row r="5170" spans="1:1">
      <c r="A5170" t="s">
        <v>312</v>
      </c>
    </row>
    <row r="5171" spans="1:1">
      <c r="A5171" t="s">
        <v>311</v>
      </c>
    </row>
    <row r="5172" spans="1:1">
      <c r="A5172" t="s">
        <v>310</v>
      </c>
    </row>
    <row r="5173" spans="1:1">
      <c r="A5173" t="s">
        <v>310</v>
      </c>
    </row>
    <row r="5174" spans="1:1">
      <c r="A5174" t="s">
        <v>311</v>
      </c>
    </row>
    <row r="5175" spans="1:1">
      <c r="A5175" t="s">
        <v>311</v>
      </c>
    </row>
    <row r="5176" spans="1:1">
      <c r="A5176" t="s">
        <v>312</v>
      </c>
    </row>
    <row r="5177" spans="1:1">
      <c r="A5177" t="s">
        <v>314</v>
      </c>
    </row>
    <row r="5178" spans="1:1">
      <c r="A5178" t="s">
        <v>312</v>
      </c>
    </row>
    <row r="5179" spans="1:1">
      <c r="A5179" t="s">
        <v>313</v>
      </c>
    </row>
    <row r="5180" spans="1:1">
      <c r="A5180" t="s">
        <v>313</v>
      </c>
    </row>
    <row r="5181" spans="1:1">
      <c r="A5181" t="s">
        <v>313</v>
      </c>
    </row>
    <row r="5182" spans="1:1">
      <c r="A5182" t="s">
        <v>314</v>
      </c>
    </row>
    <row r="5183" spans="1:1">
      <c r="A5183" t="s">
        <v>314</v>
      </c>
    </row>
    <row r="5184" spans="1:1">
      <c r="A5184" t="s">
        <v>312</v>
      </c>
    </row>
    <row r="5185" spans="1:1">
      <c r="A5185" t="s">
        <v>310</v>
      </c>
    </row>
    <row r="5186" spans="1:1">
      <c r="A5186" t="s">
        <v>312</v>
      </c>
    </row>
    <row r="5187" spans="1:1">
      <c r="A5187" t="s">
        <v>314</v>
      </c>
    </row>
    <row r="5188" spans="1:1">
      <c r="A5188" t="s">
        <v>314</v>
      </c>
    </row>
    <row r="5189" spans="1:1">
      <c r="A5189" t="s">
        <v>313</v>
      </c>
    </row>
    <row r="5190" spans="1:1">
      <c r="A5190" t="s">
        <v>313</v>
      </c>
    </row>
    <row r="5191" spans="1:1">
      <c r="A5191" t="s">
        <v>313</v>
      </c>
    </row>
    <row r="5192" spans="1:1">
      <c r="A5192" t="s">
        <v>312</v>
      </c>
    </row>
    <row r="5193" spans="1:1">
      <c r="A5193" t="s">
        <v>312</v>
      </c>
    </row>
    <row r="5194" spans="1:1">
      <c r="A5194" t="s">
        <v>311</v>
      </c>
    </row>
    <row r="5195" spans="1:1">
      <c r="A5195" t="s">
        <v>311</v>
      </c>
    </row>
    <row r="5196" spans="1:1">
      <c r="A5196" t="s">
        <v>311</v>
      </c>
    </row>
    <row r="5197" spans="1:1">
      <c r="A5197" t="s">
        <v>318</v>
      </c>
    </row>
    <row r="5198" spans="1:1">
      <c r="A5198" t="s">
        <v>314</v>
      </c>
    </row>
    <row r="5199" spans="1:1">
      <c r="A5199" t="s">
        <v>318</v>
      </c>
    </row>
    <row r="5200" spans="1:1">
      <c r="A5200" t="s">
        <v>316</v>
      </c>
    </row>
    <row r="5201" spans="1:1">
      <c r="A5201" t="s">
        <v>316</v>
      </c>
    </row>
    <row r="5202" spans="1:1">
      <c r="A5202" t="s">
        <v>316</v>
      </c>
    </row>
    <row r="5203" spans="1:1">
      <c r="A5203" t="s">
        <v>310</v>
      </c>
    </row>
    <row r="5204" spans="1:1">
      <c r="A5204" t="s">
        <v>310</v>
      </c>
    </row>
    <row r="5205" spans="1:1">
      <c r="A5205" t="s">
        <v>310</v>
      </c>
    </row>
    <row r="5206" spans="1:1">
      <c r="A5206" t="s">
        <v>317</v>
      </c>
    </row>
    <row r="5207" spans="1:1">
      <c r="A5207" t="s">
        <v>317</v>
      </c>
    </row>
    <row r="5208" spans="1:1">
      <c r="A5208" t="s">
        <v>317</v>
      </c>
    </row>
    <row r="5209" spans="1:1">
      <c r="A5209" t="s">
        <v>315</v>
      </c>
    </row>
    <row r="5210" spans="1:1">
      <c r="A5210" t="s">
        <v>318</v>
      </c>
    </row>
    <row r="5211" spans="1:1">
      <c r="A5211" t="s">
        <v>315</v>
      </c>
    </row>
    <row r="5212" spans="1:1">
      <c r="A5212" t="s">
        <v>315</v>
      </c>
    </row>
    <row r="5213" spans="1:1">
      <c r="A5213" t="s">
        <v>314</v>
      </c>
    </row>
    <row r="5214" spans="1:1">
      <c r="A5214" t="s">
        <v>314</v>
      </c>
    </row>
    <row r="5215" spans="1:1">
      <c r="A5215" t="s">
        <v>314</v>
      </c>
    </row>
    <row r="5216" spans="1:1">
      <c r="A5216" t="s">
        <v>313</v>
      </c>
    </row>
    <row r="5217" spans="1:1">
      <c r="A5217" t="s">
        <v>313</v>
      </c>
    </row>
    <row r="5218" spans="1:1">
      <c r="A5218" t="s">
        <v>313</v>
      </c>
    </row>
    <row r="5219" spans="1:1">
      <c r="A5219" t="s">
        <v>312</v>
      </c>
    </row>
    <row r="5220" spans="1:1">
      <c r="A5220" t="s">
        <v>312</v>
      </c>
    </row>
    <row r="5221" spans="1:1">
      <c r="A5221" t="s">
        <v>312</v>
      </c>
    </row>
    <row r="5222" spans="1:1">
      <c r="A5222" t="s">
        <v>311</v>
      </c>
    </row>
    <row r="5223" spans="1:1">
      <c r="A5223" t="s">
        <v>311</v>
      </c>
    </row>
    <row r="5224" spans="1:1">
      <c r="A5224" t="s">
        <v>311</v>
      </c>
    </row>
    <row r="5225" spans="1:1">
      <c r="A5225" t="s">
        <v>318</v>
      </c>
    </row>
    <row r="5226" spans="1:1">
      <c r="A5226" t="s">
        <v>318</v>
      </c>
    </row>
    <row r="5227" spans="1:1">
      <c r="A5227" t="s">
        <v>316</v>
      </c>
    </row>
    <row r="5228" spans="1:1">
      <c r="A5228" t="s">
        <v>315</v>
      </c>
    </row>
    <row r="5229" spans="1:1">
      <c r="A5229" t="s">
        <v>315</v>
      </c>
    </row>
    <row r="5230" spans="1:1">
      <c r="A5230" t="s">
        <v>315</v>
      </c>
    </row>
    <row r="5231" spans="1:1">
      <c r="A5231" t="s">
        <v>317</v>
      </c>
    </row>
    <row r="5232" spans="1:1">
      <c r="A5232" t="s">
        <v>318</v>
      </c>
    </row>
    <row r="5233" spans="1:1">
      <c r="A5233" t="s">
        <v>317</v>
      </c>
    </row>
    <row r="5234" spans="1:1">
      <c r="A5234" t="s">
        <v>317</v>
      </c>
    </row>
    <row r="5235" spans="1:1">
      <c r="A5235" t="s">
        <v>310</v>
      </c>
    </row>
    <row r="5236" spans="1:1">
      <c r="A5236" t="s">
        <v>310</v>
      </c>
    </row>
    <row r="5237" spans="1:1">
      <c r="A5237" t="s">
        <v>316</v>
      </c>
    </row>
    <row r="5238" spans="1:1">
      <c r="A5238" t="s">
        <v>316</v>
      </c>
    </row>
    <row r="5239" spans="1:1">
      <c r="A5239" t="s">
        <v>310</v>
      </c>
    </row>
    <row r="5240" spans="1:1">
      <c r="A5240" t="s">
        <v>311</v>
      </c>
    </row>
    <row r="5241" spans="1:1">
      <c r="A5241" t="s">
        <v>310</v>
      </c>
    </row>
    <row r="5242" spans="1:1">
      <c r="A5242" t="s">
        <v>310</v>
      </c>
    </row>
    <row r="5243" spans="1:1">
      <c r="A5243" t="s">
        <v>311</v>
      </c>
    </row>
    <row r="5244" spans="1:1">
      <c r="A5244" t="s">
        <v>310</v>
      </c>
    </row>
    <row r="5245" spans="1:1">
      <c r="A5245" t="s">
        <v>312</v>
      </c>
    </row>
    <row r="5246" spans="1:1">
      <c r="A5246" t="s">
        <v>314</v>
      </c>
    </row>
    <row r="5247" spans="1:1">
      <c r="A5247" t="s">
        <v>314</v>
      </c>
    </row>
    <row r="5248" spans="1:1">
      <c r="A5248" t="s">
        <v>314</v>
      </c>
    </row>
    <row r="5249" spans="1:1">
      <c r="A5249" t="s">
        <v>313</v>
      </c>
    </row>
    <row r="5250" spans="1:1">
      <c r="A5250" t="s">
        <v>311</v>
      </c>
    </row>
    <row r="5251" spans="1:1">
      <c r="A5251" t="s">
        <v>313</v>
      </c>
    </row>
    <row r="5252" spans="1:1">
      <c r="A5252" t="s">
        <v>312</v>
      </c>
    </row>
    <row r="5253" spans="1:1">
      <c r="A5253" t="s">
        <v>312</v>
      </c>
    </row>
    <row r="5254" spans="1:1">
      <c r="A5254" t="s">
        <v>313</v>
      </c>
    </row>
    <row r="5255" spans="1:1">
      <c r="A5255" t="s">
        <v>312</v>
      </c>
    </row>
    <row r="5256" spans="1:1">
      <c r="A5256" t="s">
        <v>311</v>
      </c>
    </row>
    <row r="5257" spans="1:1">
      <c r="A5257" t="s">
        <v>311</v>
      </c>
    </row>
    <row r="5258" spans="1:1">
      <c r="A5258" t="s">
        <v>311</v>
      </c>
    </row>
    <row r="5259" spans="1:1">
      <c r="A5259" t="s">
        <v>310</v>
      </c>
    </row>
    <row r="5260" spans="1:1">
      <c r="A5260" t="s">
        <v>310</v>
      </c>
    </row>
    <row r="5261" spans="1:1">
      <c r="A5261" t="s">
        <v>310</v>
      </c>
    </row>
    <row r="5262" spans="1:1">
      <c r="A5262" t="s">
        <v>310</v>
      </c>
    </row>
    <row r="5263" spans="1:1">
      <c r="A5263" t="s">
        <v>310</v>
      </c>
    </row>
    <row r="5264" spans="1:1">
      <c r="A5264" t="s">
        <v>313</v>
      </c>
    </row>
    <row r="5265" spans="1:1">
      <c r="A5265" t="s">
        <v>311</v>
      </c>
    </row>
    <row r="5266" spans="1:1">
      <c r="A5266" t="s">
        <v>314</v>
      </c>
    </row>
    <row r="5267" spans="1:1">
      <c r="A5267" t="s">
        <v>314</v>
      </c>
    </row>
    <row r="5268" spans="1:1">
      <c r="A5268" t="s">
        <v>311</v>
      </c>
    </row>
    <row r="5269" spans="1:1">
      <c r="A5269" t="s">
        <v>311</v>
      </c>
    </row>
    <row r="5270" spans="1:1">
      <c r="A5270" t="s">
        <v>312</v>
      </c>
    </row>
    <row r="5271" spans="1:1">
      <c r="A5271" t="s">
        <v>312</v>
      </c>
    </row>
    <row r="5272" spans="1:1">
      <c r="A5272" t="s">
        <v>312</v>
      </c>
    </row>
    <row r="5273" spans="1:1">
      <c r="A5273" t="s">
        <v>313</v>
      </c>
    </row>
    <row r="5274" spans="1:1">
      <c r="A5274" t="s">
        <v>313</v>
      </c>
    </row>
    <row r="5275" spans="1:1">
      <c r="A5275" t="s">
        <v>314</v>
      </c>
    </row>
    <row r="5276" spans="1:1">
      <c r="A5276" t="s">
        <v>312</v>
      </c>
    </row>
    <row r="5277" spans="1:1">
      <c r="A5277" t="s">
        <v>312</v>
      </c>
    </row>
    <row r="5278" spans="1:1">
      <c r="A5278" t="s">
        <v>313</v>
      </c>
    </row>
    <row r="5279" spans="1:1">
      <c r="A5279" t="s">
        <v>313</v>
      </c>
    </row>
    <row r="5280" spans="1:1">
      <c r="A5280" t="s">
        <v>314</v>
      </c>
    </row>
    <row r="5281" spans="1:1">
      <c r="A5281" t="s">
        <v>314</v>
      </c>
    </row>
    <row r="5282" spans="1:1">
      <c r="A5282" t="s">
        <v>314</v>
      </c>
    </row>
    <row r="5283" spans="1:1">
      <c r="A5283" t="s">
        <v>313</v>
      </c>
    </row>
    <row r="5284" spans="1:1">
      <c r="A5284" t="s">
        <v>314</v>
      </c>
    </row>
    <row r="5285" spans="1:1">
      <c r="A5285" t="s">
        <v>314</v>
      </c>
    </row>
    <row r="5286" spans="1:1">
      <c r="A5286" t="s">
        <v>314</v>
      </c>
    </row>
    <row r="5287" spans="1:1">
      <c r="A5287" t="s">
        <v>313</v>
      </c>
    </row>
    <row r="5288" spans="1:1">
      <c r="A5288" t="s">
        <v>313</v>
      </c>
    </row>
    <row r="5289" spans="1:1">
      <c r="A5289" t="s">
        <v>312</v>
      </c>
    </row>
    <row r="5290" spans="1:1">
      <c r="A5290" t="s">
        <v>312</v>
      </c>
    </row>
    <row r="5291" spans="1:1">
      <c r="A5291" t="s">
        <v>312</v>
      </c>
    </row>
    <row r="5292" spans="1:1">
      <c r="A5292" t="s">
        <v>311</v>
      </c>
    </row>
    <row r="5293" spans="1:1">
      <c r="A5293" t="s">
        <v>313</v>
      </c>
    </row>
    <row r="5294" spans="1:1">
      <c r="A5294" t="s">
        <v>310</v>
      </c>
    </row>
    <row r="5295" spans="1:1">
      <c r="A5295" t="s">
        <v>313</v>
      </c>
    </row>
    <row r="5296" spans="1:1">
      <c r="A5296" t="s">
        <v>314</v>
      </c>
    </row>
    <row r="5297" spans="1:1">
      <c r="A5297" t="s">
        <v>311</v>
      </c>
    </row>
    <row r="5298" spans="1:1">
      <c r="A5298" t="s">
        <v>311</v>
      </c>
    </row>
    <row r="5299" spans="1:1">
      <c r="A5299" t="s">
        <v>311</v>
      </c>
    </row>
    <row r="5300" spans="1:1">
      <c r="A5300" t="s">
        <v>311</v>
      </c>
    </row>
    <row r="5301" spans="1:1">
      <c r="A5301" t="s">
        <v>312</v>
      </c>
    </row>
    <row r="5302" spans="1:1">
      <c r="A5302" t="s">
        <v>312</v>
      </c>
    </row>
    <row r="5303" spans="1:1">
      <c r="A5303" t="s">
        <v>312</v>
      </c>
    </row>
    <row r="5304" spans="1:1">
      <c r="A5304" t="s">
        <v>310</v>
      </c>
    </row>
    <row r="5305" spans="1:1">
      <c r="A5305" t="s">
        <v>313</v>
      </c>
    </row>
    <row r="5306" spans="1:1">
      <c r="A5306" t="s">
        <v>313</v>
      </c>
    </row>
    <row r="5307" spans="1:1">
      <c r="A5307" t="s">
        <v>314</v>
      </c>
    </row>
    <row r="5308" spans="1:1">
      <c r="A5308" t="s">
        <v>310</v>
      </c>
    </row>
    <row r="5309" spans="1:1">
      <c r="A5309" t="s">
        <v>310</v>
      </c>
    </row>
    <row r="5310" spans="1:1">
      <c r="A5310" t="s">
        <v>310</v>
      </c>
    </row>
    <row r="5311" spans="1:1">
      <c r="A5311" t="s">
        <v>311</v>
      </c>
    </row>
    <row r="5312" spans="1:1">
      <c r="A5312" t="s">
        <v>314</v>
      </c>
    </row>
    <row r="5313" spans="1:1">
      <c r="A5313" t="s">
        <v>310</v>
      </c>
    </row>
    <row r="5314" spans="1:1">
      <c r="A5314" t="s">
        <v>312</v>
      </c>
    </row>
    <row r="5315" spans="1:1">
      <c r="A5315" t="s">
        <v>314</v>
      </c>
    </row>
    <row r="5316" spans="1:1">
      <c r="A5316" t="s">
        <v>314</v>
      </c>
    </row>
    <row r="5317" spans="1:1">
      <c r="A5317" t="s">
        <v>314</v>
      </c>
    </row>
    <row r="5318" spans="1:1">
      <c r="A5318" t="s">
        <v>313</v>
      </c>
    </row>
    <row r="5319" spans="1:1">
      <c r="A5319" t="s">
        <v>313</v>
      </c>
    </row>
    <row r="5320" spans="1:1">
      <c r="A5320" t="s">
        <v>313</v>
      </c>
    </row>
    <row r="5321" spans="1:1">
      <c r="A5321" t="s">
        <v>311</v>
      </c>
    </row>
    <row r="5322" spans="1:1">
      <c r="A5322" t="s">
        <v>312</v>
      </c>
    </row>
    <row r="5323" spans="1:1">
      <c r="A5323" t="s">
        <v>310</v>
      </c>
    </row>
    <row r="5324" spans="1:1">
      <c r="A5324" t="s">
        <v>310</v>
      </c>
    </row>
    <row r="5325" spans="1:1">
      <c r="A5325" t="s">
        <v>310</v>
      </c>
    </row>
    <row r="5326" spans="1:1">
      <c r="A5326" t="s">
        <v>311</v>
      </c>
    </row>
    <row r="5327" spans="1:1">
      <c r="A5327" t="s">
        <v>311</v>
      </c>
    </row>
    <row r="5328" spans="1:1">
      <c r="A5328" t="s">
        <v>312</v>
      </c>
    </row>
    <row r="5329" spans="1:1">
      <c r="A5329" t="s">
        <v>318</v>
      </c>
    </row>
    <row r="5330" spans="1:1">
      <c r="A5330" t="s">
        <v>316</v>
      </c>
    </row>
    <row r="5331" spans="1:1">
      <c r="A5331" t="s">
        <v>316</v>
      </c>
    </row>
    <row r="5332" spans="1:1">
      <c r="A5332" t="s">
        <v>316</v>
      </c>
    </row>
    <row r="5333" spans="1:1">
      <c r="A5333" t="s">
        <v>310</v>
      </c>
    </row>
    <row r="5334" spans="1:1">
      <c r="A5334" t="s">
        <v>310</v>
      </c>
    </row>
    <row r="5335" spans="1:1">
      <c r="A5335" t="s">
        <v>317</v>
      </c>
    </row>
    <row r="5336" spans="1:1">
      <c r="A5336" t="s">
        <v>317</v>
      </c>
    </row>
    <row r="5337" spans="1:1">
      <c r="A5337" t="s">
        <v>317</v>
      </c>
    </row>
    <row r="5338" spans="1:1">
      <c r="A5338" t="s">
        <v>315</v>
      </c>
    </row>
    <row r="5339" spans="1:1">
      <c r="A5339" t="s">
        <v>315</v>
      </c>
    </row>
    <row r="5340" spans="1:1">
      <c r="A5340" t="s">
        <v>318</v>
      </c>
    </row>
    <row r="5341" spans="1:1">
      <c r="A5341" t="s">
        <v>310</v>
      </c>
    </row>
    <row r="5342" spans="1:1">
      <c r="A5342" t="s">
        <v>315</v>
      </c>
    </row>
    <row r="5343" spans="1:1">
      <c r="A5343" t="s">
        <v>318</v>
      </c>
    </row>
    <row r="5344" spans="1:1">
      <c r="A5344" t="s">
        <v>311</v>
      </c>
    </row>
    <row r="5345" spans="1:1">
      <c r="A5345" t="s">
        <v>311</v>
      </c>
    </row>
    <row r="5346" spans="1:1">
      <c r="A5346" t="s">
        <v>314</v>
      </c>
    </row>
    <row r="5347" spans="1:1">
      <c r="A5347" t="s">
        <v>314</v>
      </c>
    </row>
    <row r="5348" spans="1:1">
      <c r="A5348" t="s">
        <v>313</v>
      </c>
    </row>
    <row r="5349" spans="1:1">
      <c r="A5349" t="s">
        <v>313</v>
      </c>
    </row>
    <row r="5350" spans="1:1">
      <c r="A5350" t="s">
        <v>314</v>
      </c>
    </row>
    <row r="5351" spans="1:1">
      <c r="A5351" t="s">
        <v>312</v>
      </c>
    </row>
    <row r="5352" spans="1:1">
      <c r="A5352" t="s">
        <v>312</v>
      </c>
    </row>
    <row r="5353" spans="1:1">
      <c r="A5353" t="s">
        <v>312</v>
      </c>
    </row>
    <row r="5354" spans="1:1">
      <c r="A5354" t="s">
        <v>311</v>
      </c>
    </row>
    <row r="5355" spans="1:1">
      <c r="A5355" t="s">
        <v>313</v>
      </c>
    </row>
    <row r="5356" spans="1:1">
      <c r="A5356" t="s">
        <v>313</v>
      </c>
    </row>
    <row r="5357" spans="1:1">
      <c r="A5357" t="s">
        <v>314</v>
      </c>
    </row>
    <row r="5358" spans="1:1">
      <c r="A5358" t="s">
        <v>314</v>
      </c>
    </row>
    <row r="5359" spans="1:1">
      <c r="A5359" t="s">
        <v>314</v>
      </c>
    </row>
    <row r="5360" spans="1:1">
      <c r="A5360" t="s">
        <v>313</v>
      </c>
    </row>
    <row r="5361" spans="1:1">
      <c r="A5361" t="s">
        <v>313</v>
      </c>
    </row>
    <row r="5362" spans="1:1">
      <c r="A5362" t="s">
        <v>312</v>
      </c>
    </row>
    <row r="5363" spans="1:1">
      <c r="A5363" t="s">
        <v>310</v>
      </c>
    </row>
    <row r="5364" spans="1:1">
      <c r="A5364" t="s">
        <v>312</v>
      </c>
    </row>
    <row r="5365" spans="1:1">
      <c r="A5365" t="s">
        <v>311</v>
      </c>
    </row>
    <row r="5366" spans="1:1">
      <c r="A5366" t="s">
        <v>311</v>
      </c>
    </row>
    <row r="5367" spans="1:1">
      <c r="A5367" t="s">
        <v>311</v>
      </c>
    </row>
    <row r="5368" spans="1:1">
      <c r="A5368" t="s">
        <v>310</v>
      </c>
    </row>
    <row r="5369" spans="1:1">
      <c r="A5369" t="s">
        <v>310</v>
      </c>
    </row>
    <row r="5370" spans="1:1">
      <c r="A5370" t="s">
        <v>312</v>
      </c>
    </row>
    <row r="5371" spans="1:1">
      <c r="A5371" t="s">
        <v>315</v>
      </c>
    </row>
    <row r="5372" spans="1:1">
      <c r="A5372" t="s">
        <v>315</v>
      </c>
    </row>
    <row r="5373" spans="1:1">
      <c r="A5373" t="s">
        <v>311</v>
      </c>
    </row>
    <row r="5374" spans="1:1">
      <c r="A5374" t="s">
        <v>317</v>
      </c>
    </row>
    <row r="5375" spans="1:1">
      <c r="A5375" t="s">
        <v>317</v>
      </c>
    </row>
    <row r="5376" spans="1:1">
      <c r="A5376" t="s">
        <v>310</v>
      </c>
    </row>
    <row r="5377" spans="1:1">
      <c r="A5377" t="s">
        <v>310</v>
      </c>
    </row>
    <row r="5378" spans="1:1">
      <c r="A5378" t="s">
        <v>314</v>
      </c>
    </row>
    <row r="5379" spans="1:1">
      <c r="A5379" t="s">
        <v>311</v>
      </c>
    </row>
    <row r="5380" spans="1:1">
      <c r="A5380" t="s">
        <v>310</v>
      </c>
    </row>
    <row r="5381" spans="1:1">
      <c r="A5381" t="s">
        <v>316</v>
      </c>
    </row>
    <row r="5382" spans="1:1">
      <c r="A5382" t="s">
        <v>316</v>
      </c>
    </row>
    <row r="5383" spans="1:1">
      <c r="A5383" t="s">
        <v>316</v>
      </c>
    </row>
    <row r="5384" spans="1:1">
      <c r="A5384" t="s">
        <v>318</v>
      </c>
    </row>
    <row r="5385" spans="1:1">
      <c r="A5385" t="s">
        <v>318</v>
      </c>
    </row>
    <row r="5386" spans="1:1">
      <c r="A5386" t="s">
        <v>318</v>
      </c>
    </row>
    <row r="5387" spans="1:1">
      <c r="A5387" t="s">
        <v>314</v>
      </c>
    </row>
    <row r="5388" spans="1:1">
      <c r="A5388" t="s">
        <v>314</v>
      </c>
    </row>
    <row r="5389" spans="1:1">
      <c r="A5389" t="s">
        <v>317</v>
      </c>
    </row>
    <row r="5390" spans="1:1">
      <c r="A5390" t="s">
        <v>315</v>
      </c>
    </row>
    <row r="5391" spans="1:1">
      <c r="A5391" t="s">
        <v>311</v>
      </c>
    </row>
    <row r="5392" spans="1:1">
      <c r="A5392" t="s">
        <v>312</v>
      </c>
    </row>
    <row r="5393" spans="1:1">
      <c r="A5393" t="s">
        <v>313</v>
      </c>
    </row>
    <row r="5394" spans="1:1">
      <c r="A5394" t="s">
        <v>313</v>
      </c>
    </row>
    <row r="5395" spans="1:1">
      <c r="A5395" t="s">
        <v>312</v>
      </c>
    </row>
    <row r="5396" spans="1:1">
      <c r="A5396" t="s">
        <v>313</v>
      </c>
    </row>
    <row r="5397" spans="1:1">
      <c r="A5397" t="s">
        <v>312</v>
      </c>
    </row>
    <row r="5398" spans="1:1">
      <c r="A5398" t="s">
        <v>312</v>
      </c>
    </row>
    <row r="5399" spans="1:1">
      <c r="A5399" t="s">
        <v>310</v>
      </c>
    </row>
    <row r="5400" spans="1:1">
      <c r="A5400" t="s">
        <v>312</v>
      </c>
    </row>
    <row r="5401" spans="1:1">
      <c r="A5401" t="s">
        <v>312</v>
      </c>
    </row>
    <row r="5402" spans="1:1">
      <c r="A5402" t="s">
        <v>313</v>
      </c>
    </row>
    <row r="5403" spans="1:1">
      <c r="A5403" t="s">
        <v>313</v>
      </c>
    </row>
    <row r="5404" spans="1:1">
      <c r="A5404" t="s">
        <v>314</v>
      </c>
    </row>
    <row r="5405" spans="1:1">
      <c r="A5405" t="s">
        <v>314</v>
      </c>
    </row>
    <row r="5406" spans="1:1">
      <c r="A5406" t="s">
        <v>314</v>
      </c>
    </row>
    <row r="5407" spans="1:1">
      <c r="A5407" t="s">
        <v>313</v>
      </c>
    </row>
    <row r="5408" spans="1:1">
      <c r="A5408" t="s">
        <v>311</v>
      </c>
    </row>
    <row r="5409" spans="1:1">
      <c r="A5409" t="s">
        <v>311</v>
      </c>
    </row>
    <row r="5410" spans="1:1">
      <c r="A5410" t="s">
        <v>311</v>
      </c>
    </row>
    <row r="5411" spans="1:1">
      <c r="A5411" t="s">
        <v>310</v>
      </c>
    </row>
    <row r="5412" spans="1:1">
      <c r="A5412" t="s">
        <v>310</v>
      </c>
    </row>
    <row r="5413" spans="1:1">
      <c r="A5413" t="s">
        <v>312</v>
      </c>
    </row>
    <row r="5414" spans="1:1">
      <c r="A5414" t="s">
        <v>311</v>
      </c>
    </row>
    <row r="5415" spans="1:1">
      <c r="A5415" t="s">
        <v>311</v>
      </c>
    </row>
    <row r="5416" spans="1:1">
      <c r="A5416" t="s">
        <v>311</v>
      </c>
    </row>
    <row r="5417" spans="1:1">
      <c r="A5417" t="s">
        <v>310</v>
      </c>
    </row>
    <row r="5418" spans="1:1">
      <c r="A5418" t="s">
        <v>310</v>
      </c>
    </row>
    <row r="5419" spans="1:1">
      <c r="A5419" t="s">
        <v>312</v>
      </c>
    </row>
    <row r="5420" spans="1:1">
      <c r="A5420" t="s">
        <v>314</v>
      </c>
    </row>
    <row r="5421" spans="1:1">
      <c r="A5421" t="s">
        <v>314</v>
      </c>
    </row>
    <row r="5422" spans="1:1">
      <c r="A5422" t="s">
        <v>314</v>
      </c>
    </row>
    <row r="5423" spans="1:1">
      <c r="A5423" t="s">
        <v>313</v>
      </c>
    </row>
    <row r="5424" spans="1:1">
      <c r="A5424" t="s">
        <v>313</v>
      </c>
    </row>
    <row r="5425" spans="1:1">
      <c r="A5425" t="s">
        <v>313</v>
      </c>
    </row>
    <row r="5426" spans="1:1">
      <c r="A5426" t="s">
        <v>312</v>
      </c>
    </row>
    <row r="5427" spans="1:1">
      <c r="A5427" t="s">
        <v>310</v>
      </c>
    </row>
    <row r="5428" spans="1:1">
      <c r="A5428" t="s">
        <v>310</v>
      </c>
    </row>
    <row r="5429" spans="1:1">
      <c r="A5429" t="s">
        <v>310</v>
      </c>
    </row>
    <row r="5430" spans="1:1">
      <c r="A5430" t="s">
        <v>310</v>
      </c>
    </row>
    <row r="5431" spans="1:1">
      <c r="A5431" t="s">
        <v>313</v>
      </c>
    </row>
    <row r="5432" spans="1:1">
      <c r="A5432" t="s">
        <v>314</v>
      </c>
    </row>
    <row r="5433" spans="1:1">
      <c r="A5433" t="s">
        <v>314</v>
      </c>
    </row>
    <row r="5434" spans="1:1">
      <c r="A5434" t="s">
        <v>314</v>
      </c>
    </row>
    <row r="5435" spans="1:1">
      <c r="A5435" t="s">
        <v>313</v>
      </c>
    </row>
    <row r="5436" spans="1:1">
      <c r="A5436" t="s">
        <v>313</v>
      </c>
    </row>
    <row r="5437" spans="1:1">
      <c r="A5437" t="s">
        <v>312</v>
      </c>
    </row>
    <row r="5438" spans="1:1">
      <c r="A5438" t="s">
        <v>312</v>
      </c>
    </row>
    <row r="5439" spans="1:1">
      <c r="A5439" t="s">
        <v>312</v>
      </c>
    </row>
    <row r="5440" spans="1:1">
      <c r="A5440" t="s">
        <v>311</v>
      </c>
    </row>
    <row r="5441" spans="1:1">
      <c r="A5441" t="s">
        <v>311</v>
      </c>
    </row>
    <row r="5442" spans="1:1">
      <c r="A5442" t="s">
        <v>311</v>
      </c>
    </row>
    <row r="5443" spans="1:1">
      <c r="A5443" t="s">
        <v>311</v>
      </c>
    </row>
    <row r="5444" spans="1:1">
      <c r="A5444" t="s">
        <v>311</v>
      </c>
    </row>
    <row r="5445" spans="1:1">
      <c r="A5445" t="s">
        <v>311</v>
      </c>
    </row>
    <row r="5446" spans="1:1">
      <c r="A5446" t="s">
        <v>310</v>
      </c>
    </row>
    <row r="5447" spans="1:1">
      <c r="A5447" t="s">
        <v>310</v>
      </c>
    </row>
    <row r="5448" spans="1:1">
      <c r="A5448" t="s">
        <v>310</v>
      </c>
    </row>
    <row r="5449" spans="1:1">
      <c r="A5449" t="s">
        <v>312</v>
      </c>
    </row>
    <row r="5450" spans="1:1">
      <c r="A5450" t="s">
        <v>314</v>
      </c>
    </row>
    <row r="5451" spans="1:1">
      <c r="A5451" t="s">
        <v>314</v>
      </c>
    </row>
    <row r="5452" spans="1:1">
      <c r="A5452" t="s">
        <v>314</v>
      </c>
    </row>
    <row r="5453" spans="1:1">
      <c r="A5453" t="s">
        <v>313</v>
      </c>
    </row>
    <row r="5454" spans="1:1">
      <c r="A5454" t="s">
        <v>312</v>
      </c>
    </row>
    <row r="5455" spans="1:1">
      <c r="A5455" t="s">
        <v>312</v>
      </c>
    </row>
    <row r="5456" spans="1:1">
      <c r="A5456" t="s">
        <v>313</v>
      </c>
    </row>
    <row r="5457" spans="1:1">
      <c r="A5457" t="s">
        <v>313</v>
      </c>
    </row>
    <row r="5458" spans="1:1">
      <c r="A5458" t="s">
        <v>311</v>
      </c>
    </row>
    <row r="5459" spans="1:1">
      <c r="A5459" t="s">
        <v>312</v>
      </c>
    </row>
    <row r="5460" spans="1:1">
      <c r="A5460" t="s">
        <v>313</v>
      </c>
    </row>
    <row r="5461" spans="1:1">
      <c r="A5461" t="s">
        <v>313</v>
      </c>
    </row>
    <row r="5462" spans="1:1">
      <c r="A5462" t="s">
        <v>312</v>
      </c>
    </row>
    <row r="5463" spans="1:1">
      <c r="A5463" t="s">
        <v>314</v>
      </c>
    </row>
    <row r="5464" spans="1:1">
      <c r="A5464" t="s">
        <v>312</v>
      </c>
    </row>
    <row r="5465" spans="1:1">
      <c r="A5465" t="s">
        <v>311</v>
      </c>
    </row>
    <row r="5466" spans="1:1">
      <c r="A5466" t="s">
        <v>311</v>
      </c>
    </row>
    <row r="5467" spans="1:1">
      <c r="A5467" t="s">
        <v>314</v>
      </c>
    </row>
    <row r="5468" spans="1:1">
      <c r="A5468" t="s">
        <v>310</v>
      </c>
    </row>
    <row r="5469" spans="1:1">
      <c r="A5469" t="s">
        <v>310</v>
      </c>
    </row>
    <row r="5470" spans="1:1">
      <c r="A5470" t="s">
        <v>310</v>
      </c>
    </row>
    <row r="5471" spans="1:1">
      <c r="A5471" t="s">
        <v>313</v>
      </c>
    </row>
    <row r="5472" spans="1:1">
      <c r="A5472" t="s">
        <v>314</v>
      </c>
    </row>
    <row r="5473" spans="1:1">
      <c r="A5473" t="s">
        <v>312</v>
      </c>
    </row>
    <row r="5474" spans="1:1">
      <c r="A5474" t="s">
        <v>312</v>
      </c>
    </row>
    <row r="5475" spans="1:1">
      <c r="A5475" t="s">
        <v>313</v>
      </c>
    </row>
    <row r="5476" spans="1:1">
      <c r="A5476" t="s">
        <v>313</v>
      </c>
    </row>
    <row r="5477" spans="1:1">
      <c r="A5477" t="s">
        <v>313</v>
      </c>
    </row>
    <row r="5478" spans="1:1">
      <c r="A5478" t="s">
        <v>314</v>
      </c>
    </row>
    <row r="5479" spans="1:1">
      <c r="A5479" t="s">
        <v>310</v>
      </c>
    </row>
    <row r="5480" spans="1:1">
      <c r="A5480" t="s">
        <v>312</v>
      </c>
    </row>
    <row r="5481" spans="1:1">
      <c r="A5481" t="s">
        <v>311</v>
      </c>
    </row>
    <row r="5482" spans="1:1">
      <c r="A5482" t="s">
        <v>311</v>
      </c>
    </row>
    <row r="5483" spans="1:1">
      <c r="A5483" t="s">
        <v>311</v>
      </c>
    </row>
    <row r="5484" spans="1:1">
      <c r="A5484" t="s">
        <v>310</v>
      </c>
    </row>
    <row r="5485" spans="1:1">
      <c r="A5485" t="s">
        <v>310</v>
      </c>
    </row>
    <row r="5486" spans="1:1">
      <c r="A5486" t="s">
        <v>314</v>
      </c>
    </row>
    <row r="5487" spans="1:1">
      <c r="A5487" t="s">
        <v>314</v>
      </c>
    </row>
    <row r="5488" spans="1:1">
      <c r="A5488" t="s">
        <v>310</v>
      </c>
    </row>
    <row r="5489" spans="1:1">
      <c r="A5489" t="s">
        <v>310</v>
      </c>
    </row>
    <row r="5490" spans="1:1">
      <c r="A5490" t="s">
        <v>313</v>
      </c>
    </row>
    <row r="5491" spans="1:1">
      <c r="A5491" t="s">
        <v>314</v>
      </c>
    </row>
    <row r="5492" spans="1:1">
      <c r="A5492" t="s">
        <v>313</v>
      </c>
    </row>
    <row r="5493" spans="1:1">
      <c r="A5493" t="s">
        <v>313</v>
      </c>
    </row>
    <row r="5494" spans="1:1">
      <c r="A5494" t="s">
        <v>312</v>
      </c>
    </row>
    <row r="5495" spans="1:1">
      <c r="A5495" t="s">
        <v>312</v>
      </c>
    </row>
    <row r="5496" spans="1:1">
      <c r="A5496" t="s">
        <v>312</v>
      </c>
    </row>
    <row r="5497" spans="1:1">
      <c r="A5497" t="s">
        <v>311</v>
      </c>
    </row>
    <row r="5498" spans="1:1">
      <c r="A5498" t="s">
        <v>311</v>
      </c>
    </row>
    <row r="5499" spans="1:1">
      <c r="A5499" t="s">
        <v>314</v>
      </c>
    </row>
    <row r="5500" spans="1:1">
      <c r="A5500" t="s">
        <v>311</v>
      </c>
    </row>
    <row r="5501" spans="1:1">
      <c r="A5501" t="s">
        <v>314</v>
      </c>
    </row>
    <row r="5502" spans="1:1">
      <c r="A5502" t="s">
        <v>310</v>
      </c>
    </row>
    <row r="5503" spans="1:1">
      <c r="A5503" t="s">
        <v>312</v>
      </c>
    </row>
    <row r="5504" spans="1:1">
      <c r="A5504" t="s">
        <v>312</v>
      </c>
    </row>
    <row r="5505" spans="1:1">
      <c r="A5505" t="s">
        <v>310</v>
      </c>
    </row>
    <row r="5506" spans="1:1">
      <c r="A5506" t="s">
        <v>313</v>
      </c>
    </row>
    <row r="5507" spans="1:1">
      <c r="A5507" t="s">
        <v>314</v>
      </c>
    </row>
    <row r="5508" spans="1:1">
      <c r="A5508" t="s">
        <v>312</v>
      </c>
    </row>
    <row r="5509" spans="1:1">
      <c r="A5509" t="s">
        <v>314</v>
      </c>
    </row>
    <row r="5510" spans="1:1">
      <c r="A5510" t="s">
        <v>314</v>
      </c>
    </row>
    <row r="5511" spans="1:1">
      <c r="A5511" t="s">
        <v>311</v>
      </c>
    </row>
    <row r="5512" spans="1:1">
      <c r="A5512" t="s">
        <v>310</v>
      </c>
    </row>
    <row r="5513" spans="1:1">
      <c r="A5513" t="s">
        <v>313</v>
      </c>
    </row>
    <row r="5514" spans="1:1">
      <c r="A5514" t="s">
        <v>311</v>
      </c>
    </row>
    <row r="5515" spans="1:1">
      <c r="A5515" t="s">
        <v>310</v>
      </c>
    </row>
    <row r="5516" spans="1:1">
      <c r="A5516" t="s">
        <v>311</v>
      </c>
    </row>
    <row r="5517" spans="1:1">
      <c r="A5517" t="s">
        <v>313</v>
      </c>
    </row>
    <row r="5518" spans="1:1">
      <c r="A5518" t="s">
        <v>310</v>
      </c>
    </row>
    <row r="5519" spans="1:1">
      <c r="A5519" t="s">
        <v>310</v>
      </c>
    </row>
    <row r="5520" spans="1:1">
      <c r="A5520" t="s">
        <v>311</v>
      </c>
    </row>
    <row r="5521" spans="1:1">
      <c r="A5521" t="s">
        <v>311</v>
      </c>
    </row>
    <row r="5522" spans="1:1">
      <c r="A5522" t="s">
        <v>311</v>
      </c>
    </row>
    <row r="5523" spans="1:1">
      <c r="A5523" t="s">
        <v>312</v>
      </c>
    </row>
    <row r="5524" spans="1:1">
      <c r="A5524" t="s">
        <v>310</v>
      </c>
    </row>
    <row r="5525" spans="1:1">
      <c r="A5525" t="s">
        <v>312</v>
      </c>
    </row>
    <row r="5526" spans="1:1">
      <c r="A5526" t="s">
        <v>312</v>
      </c>
    </row>
    <row r="5527" spans="1:1">
      <c r="A5527" t="s">
        <v>313</v>
      </c>
    </row>
    <row r="5528" spans="1:1">
      <c r="A5528" t="s">
        <v>313</v>
      </c>
    </row>
    <row r="5529" spans="1:1">
      <c r="A5529" t="s">
        <v>314</v>
      </c>
    </row>
    <row r="5530" spans="1:1">
      <c r="A5530" t="s">
        <v>314</v>
      </c>
    </row>
    <row r="5531" spans="1:1">
      <c r="A5531" t="s">
        <v>313</v>
      </c>
    </row>
    <row r="5532" spans="1:1">
      <c r="A5532" t="s">
        <v>314</v>
      </c>
    </row>
    <row r="5533" spans="1:1">
      <c r="A5533" t="s">
        <v>312</v>
      </c>
    </row>
    <row r="5534" spans="1:1">
      <c r="A5534" t="s">
        <v>314</v>
      </c>
    </row>
    <row r="5535" spans="1:1">
      <c r="A5535" t="s">
        <v>314</v>
      </c>
    </row>
    <row r="5536" spans="1:1">
      <c r="A5536" t="s">
        <v>313</v>
      </c>
    </row>
    <row r="5537" spans="1:1">
      <c r="A5537" t="s">
        <v>313</v>
      </c>
    </row>
    <row r="5538" spans="1:1">
      <c r="A5538" t="s">
        <v>310</v>
      </c>
    </row>
    <row r="5539" spans="1:1">
      <c r="A5539" t="s">
        <v>311</v>
      </c>
    </row>
    <row r="5540" spans="1:1">
      <c r="A5540" t="s">
        <v>311</v>
      </c>
    </row>
    <row r="5541" spans="1:1">
      <c r="A5541" t="s">
        <v>311</v>
      </c>
    </row>
    <row r="5542" spans="1:1">
      <c r="A5542" t="s">
        <v>312</v>
      </c>
    </row>
    <row r="5543" spans="1:1">
      <c r="A5543" t="s">
        <v>312</v>
      </c>
    </row>
    <row r="5544" spans="1:1">
      <c r="A5544" t="s">
        <v>313</v>
      </c>
    </row>
    <row r="5545" spans="1:1">
      <c r="A5545" t="s">
        <v>310</v>
      </c>
    </row>
    <row r="5546" spans="1:1">
      <c r="A5546" t="s">
        <v>310</v>
      </c>
    </row>
    <row r="5547" spans="1:1">
      <c r="A5547" t="s">
        <v>312</v>
      </c>
    </row>
    <row r="5548" spans="1:1">
      <c r="A5548" t="s">
        <v>314</v>
      </c>
    </row>
    <row r="5549" spans="1:1">
      <c r="A5549" t="s">
        <v>313</v>
      </c>
    </row>
    <row r="5550" spans="1:1">
      <c r="A5550" t="s">
        <v>313</v>
      </c>
    </row>
    <row r="5551" spans="1:1">
      <c r="A5551" t="s">
        <v>313</v>
      </c>
    </row>
    <row r="5552" spans="1:1">
      <c r="A5552" t="s">
        <v>312</v>
      </c>
    </row>
    <row r="5553" spans="1:1">
      <c r="A5553" t="s">
        <v>312</v>
      </c>
    </row>
    <row r="5554" spans="1:1">
      <c r="A5554" t="s">
        <v>311</v>
      </c>
    </row>
    <row r="5555" spans="1:1">
      <c r="A5555" t="s">
        <v>311</v>
      </c>
    </row>
    <row r="5556" spans="1:1">
      <c r="A5556" t="s">
        <v>311</v>
      </c>
    </row>
    <row r="5557" spans="1:1">
      <c r="A5557" t="s">
        <v>310</v>
      </c>
    </row>
    <row r="5558" spans="1:1">
      <c r="A5558" t="s">
        <v>310</v>
      </c>
    </row>
    <row r="5559" spans="1:1">
      <c r="A5559" t="s">
        <v>310</v>
      </c>
    </row>
    <row r="5560" spans="1:1">
      <c r="A5560" t="s">
        <v>314</v>
      </c>
    </row>
    <row r="5561" spans="1:1">
      <c r="A5561" t="s">
        <v>314</v>
      </c>
    </row>
    <row r="5562" spans="1:1">
      <c r="A5562" t="s">
        <v>313</v>
      </c>
    </row>
    <row r="5563" spans="1:1">
      <c r="A5563" t="s">
        <v>313</v>
      </c>
    </row>
    <row r="5564" spans="1:1">
      <c r="A5564" t="s">
        <v>312</v>
      </c>
    </row>
    <row r="5565" spans="1:1">
      <c r="A5565" t="s">
        <v>313</v>
      </c>
    </row>
    <row r="5566" spans="1:1">
      <c r="A5566" t="s">
        <v>312</v>
      </c>
    </row>
    <row r="5567" spans="1:1">
      <c r="A5567" t="s">
        <v>311</v>
      </c>
    </row>
    <row r="5568" spans="1:1">
      <c r="A5568" t="s">
        <v>311</v>
      </c>
    </row>
    <row r="5569" spans="1:1">
      <c r="A5569" t="s">
        <v>311</v>
      </c>
    </row>
    <row r="5570" spans="1:1">
      <c r="A5570" t="s">
        <v>310</v>
      </c>
    </row>
    <row r="5571" spans="1:1">
      <c r="A5571" t="s">
        <v>312</v>
      </c>
    </row>
    <row r="5572" spans="1:1">
      <c r="A5572" t="s">
        <v>314</v>
      </c>
    </row>
    <row r="5573" spans="1:1">
      <c r="A5573" t="s">
        <v>314</v>
      </c>
    </row>
    <row r="5574" spans="1:1">
      <c r="A5574" t="s">
        <v>314</v>
      </c>
    </row>
    <row r="5575" spans="1:1">
      <c r="A5575" t="s">
        <v>311</v>
      </c>
    </row>
    <row r="5576" spans="1:1">
      <c r="A5576" t="s">
        <v>311</v>
      </c>
    </row>
    <row r="5577" spans="1:1">
      <c r="A5577" t="s">
        <v>311</v>
      </c>
    </row>
    <row r="5578" spans="1:1">
      <c r="A5578" t="s">
        <v>310</v>
      </c>
    </row>
    <row r="5579" spans="1:1">
      <c r="A5579" t="s">
        <v>310</v>
      </c>
    </row>
    <row r="5580" spans="1:1">
      <c r="A5580" t="s">
        <v>310</v>
      </c>
    </row>
    <row r="5581" spans="1:1">
      <c r="A5581" t="s">
        <v>310</v>
      </c>
    </row>
    <row r="5582" spans="1:1">
      <c r="A5582" t="s">
        <v>310</v>
      </c>
    </row>
    <row r="5583" spans="1:1">
      <c r="A5583" t="s">
        <v>313</v>
      </c>
    </row>
    <row r="5584" spans="1:1">
      <c r="A5584" t="s">
        <v>312</v>
      </c>
    </row>
    <row r="5585" spans="1:1">
      <c r="A5585" t="s">
        <v>313</v>
      </c>
    </row>
    <row r="5586" spans="1:1">
      <c r="A5586" t="s">
        <v>313</v>
      </c>
    </row>
    <row r="5587" spans="1:1">
      <c r="A5587" t="s">
        <v>314</v>
      </c>
    </row>
    <row r="5588" spans="1:1">
      <c r="A5588" t="s">
        <v>314</v>
      </c>
    </row>
    <row r="5589" spans="1:1">
      <c r="A5589" t="s">
        <v>314</v>
      </c>
    </row>
    <row r="5590" spans="1:1">
      <c r="A5590" t="s">
        <v>312</v>
      </c>
    </row>
    <row r="5591" spans="1:1">
      <c r="A5591" t="s">
        <v>312</v>
      </c>
    </row>
    <row r="5592" spans="1:1">
      <c r="A5592" t="s">
        <v>312</v>
      </c>
    </row>
    <row r="5593" spans="1:1">
      <c r="A5593" t="s">
        <v>310</v>
      </c>
    </row>
    <row r="5594" spans="1:1">
      <c r="A5594" t="s">
        <v>314</v>
      </c>
    </row>
    <row r="5595" spans="1:1">
      <c r="A5595" t="s">
        <v>314</v>
      </c>
    </row>
    <row r="5596" spans="1:1">
      <c r="A5596" t="s">
        <v>310</v>
      </c>
    </row>
    <row r="5597" spans="1:1">
      <c r="A5597" t="s">
        <v>313</v>
      </c>
    </row>
    <row r="5598" spans="1:1">
      <c r="A5598" t="s">
        <v>312</v>
      </c>
    </row>
    <row r="5599" spans="1:1">
      <c r="A5599" t="s">
        <v>312</v>
      </c>
    </row>
    <row r="5600" spans="1:1">
      <c r="A5600" t="s">
        <v>314</v>
      </c>
    </row>
    <row r="5601" spans="1:1">
      <c r="A5601" t="s">
        <v>313</v>
      </c>
    </row>
    <row r="5602" spans="1:1">
      <c r="A5602" t="s">
        <v>313</v>
      </c>
    </row>
    <row r="5603" spans="1:1">
      <c r="A5603" t="s">
        <v>310</v>
      </c>
    </row>
    <row r="5604" spans="1:1">
      <c r="A5604" t="s">
        <v>311</v>
      </c>
    </row>
    <row r="5605" spans="1:1">
      <c r="A5605" t="s">
        <v>311</v>
      </c>
    </row>
    <row r="5606" spans="1:1">
      <c r="A5606" t="s">
        <v>311</v>
      </c>
    </row>
    <row r="5607" spans="1:1">
      <c r="A5607" t="s">
        <v>313</v>
      </c>
    </row>
    <row r="5608" spans="1:1">
      <c r="A5608" t="s">
        <v>314</v>
      </c>
    </row>
    <row r="5609" spans="1:1">
      <c r="A5609" t="s">
        <v>314</v>
      </c>
    </row>
    <row r="5610" spans="1:1">
      <c r="A5610" t="s">
        <v>311</v>
      </c>
    </row>
    <row r="5611" spans="1:1">
      <c r="A5611" t="s">
        <v>314</v>
      </c>
    </row>
    <row r="5612" spans="1:1">
      <c r="A5612" t="s">
        <v>312</v>
      </c>
    </row>
    <row r="5613" spans="1:1">
      <c r="A5613" t="s">
        <v>312</v>
      </c>
    </row>
    <row r="5614" spans="1:1">
      <c r="A5614" t="s">
        <v>313</v>
      </c>
    </row>
    <row r="5615" spans="1:1">
      <c r="A5615" t="s">
        <v>313</v>
      </c>
    </row>
    <row r="5616" spans="1:1">
      <c r="A5616" t="s">
        <v>318</v>
      </c>
    </row>
    <row r="5617" spans="1:1">
      <c r="A5617" t="s">
        <v>312</v>
      </c>
    </row>
    <row r="5618" spans="1:1">
      <c r="A5618" t="s">
        <v>318</v>
      </c>
    </row>
    <row r="5619" spans="1:1">
      <c r="A5619" t="s">
        <v>311</v>
      </c>
    </row>
    <row r="5620" spans="1:1">
      <c r="A5620" t="s">
        <v>315</v>
      </c>
    </row>
    <row r="5621" spans="1:1">
      <c r="A5621" t="s">
        <v>315</v>
      </c>
    </row>
    <row r="5622" spans="1:1">
      <c r="A5622" t="s">
        <v>315</v>
      </c>
    </row>
    <row r="5623" spans="1:1">
      <c r="A5623" t="s">
        <v>317</v>
      </c>
    </row>
    <row r="5624" spans="1:1">
      <c r="A5624" t="s">
        <v>317</v>
      </c>
    </row>
    <row r="5625" spans="1:1">
      <c r="A5625" t="s">
        <v>317</v>
      </c>
    </row>
    <row r="5626" spans="1:1">
      <c r="A5626" t="s">
        <v>311</v>
      </c>
    </row>
    <row r="5627" spans="1:1">
      <c r="A5627" t="s">
        <v>310</v>
      </c>
    </row>
    <row r="5628" spans="1:1">
      <c r="A5628" t="s">
        <v>310</v>
      </c>
    </row>
    <row r="5629" spans="1:1">
      <c r="A5629" t="s">
        <v>316</v>
      </c>
    </row>
    <row r="5630" spans="1:1">
      <c r="A5630" t="s">
        <v>316</v>
      </c>
    </row>
    <row r="5631" spans="1:1">
      <c r="A5631" t="s">
        <v>316</v>
      </c>
    </row>
    <row r="5632" spans="1:1">
      <c r="A5632" t="s">
        <v>318</v>
      </c>
    </row>
    <row r="5633" spans="1:1">
      <c r="A5633" t="s">
        <v>310</v>
      </c>
    </row>
    <row r="5634" spans="1:1">
      <c r="A5634" t="s">
        <v>314</v>
      </c>
    </row>
    <row r="5635" spans="1:1">
      <c r="A5635" t="s">
        <v>311</v>
      </c>
    </row>
    <row r="5636" spans="1:1">
      <c r="A5636" t="s">
        <v>313</v>
      </c>
    </row>
    <row r="5637" spans="1:1">
      <c r="A5637" t="s">
        <v>314</v>
      </c>
    </row>
    <row r="5638" spans="1:1">
      <c r="A5638" t="s">
        <v>313</v>
      </c>
    </row>
    <row r="5639" spans="1:1">
      <c r="A5639" t="s">
        <v>312</v>
      </c>
    </row>
    <row r="5640" spans="1:1">
      <c r="A5640" t="s">
        <v>311</v>
      </c>
    </row>
    <row r="5641" spans="1:1">
      <c r="A5641" t="s">
        <v>311</v>
      </c>
    </row>
    <row r="5642" spans="1:1">
      <c r="A5642" t="s">
        <v>312</v>
      </c>
    </row>
    <row r="5643" spans="1:1">
      <c r="A5643" t="s">
        <v>310</v>
      </c>
    </row>
    <row r="5644" spans="1:1">
      <c r="A5644" t="s">
        <v>312</v>
      </c>
    </row>
    <row r="5645" spans="1:1">
      <c r="A5645" t="s">
        <v>310</v>
      </c>
    </row>
    <row r="5646" spans="1:1">
      <c r="A5646" t="s">
        <v>313</v>
      </c>
    </row>
    <row r="5647" spans="1:1">
      <c r="A5647" t="s">
        <v>310</v>
      </c>
    </row>
    <row r="5648" spans="1:1">
      <c r="A5648" t="s">
        <v>314</v>
      </c>
    </row>
    <row r="5649" spans="1:1">
      <c r="A5649" t="s">
        <v>311</v>
      </c>
    </row>
    <row r="5650" spans="1:1">
      <c r="A5650" t="s">
        <v>312</v>
      </c>
    </row>
    <row r="5651" spans="1:1">
      <c r="A5651" t="s">
        <v>310</v>
      </c>
    </row>
    <row r="5652" spans="1:1">
      <c r="A5652" t="s">
        <v>311</v>
      </c>
    </row>
    <row r="5653" spans="1:1">
      <c r="A5653" t="s">
        <v>311</v>
      </c>
    </row>
    <row r="5654" spans="1:1">
      <c r="A5654" t="s">
        <v>316</v>
      </c>
    </row>
    <row r="5655" spans="1:1">
      <c r="A5655" t="s">
        <v>312</v>
      </c>
    </row>
    <row r="5656" spans="1:1">
      <c r="A5656" t="s">
        <v>313</v>
      </c>
    </row>
    <row r="5657" spans="1:1">
      <c r="A5657" t="s">
        <v>318</v>
      </c>
    </row>
    <row r="5658" spans="1:1">
      <c r="A5658" t="s">
        <v>313</v>
      </c>
    </row>
    <row r="5659" spans="1:1">
      <c r="A5659" t="s">
        <v>312</v>
      </c>
    </row>
    <row r="5660" spans="1:1">
      <c r="A5660" t="s">
        <v>313</v>
      </c>
    </row>
    <row r="5661" spans="1:1">
      <c r="A5661" t="s">
        <v>316</v>
      </c>
    </row>
    <row r="5662" spans="1:1">
      <c r="A5662" t="s">
        <v>316</v>
      </c>
    </row>
    <row r="5663" spans="1:1">
      <c r="A5663" t="s">
        <v>314</v>
      </c>
    </row>
    <row r="5664" spans="1:1">
      <c r="A5664" t="s">
        <v>314</v>
      </c>
    </row>
    <row r="5665" spans="1:1">
      <c r="A5665" t="s">
        <v>314</v>
      </c>
    </row>
    <row r="5666" spans="1:1">
      <c r="A5666" t="s">
        <v>318</v>
      </c>
    </row>
    <row r="5667" spans="1:1">
      <c r="A5667" t="s">
        <v>318</v>
      </c>
    </row>
    <row r="5668" spans="1:1">
      <c r="A5668" t="s">
        <v>314</v>
      </c>
    </row>
    <row r="5669" spans="1:1">
      <c r="A5669" t="s">
        <v>310</v>
      </c>
    </row>
    <row r="5670" spans="1:1">
      <c r="A5670" t="s">
        <v>313</v>
      </c>
    </row>
    <row r="5671" spans="1:1">
      <c r="A5671" t="s">
        <v>314</v>
      </c>
    </row>
    <row r="5672" spans="1:1">
      <c r="A5672" t="s">
        <v>314</v>
      </c>
    </row>
    <row r="5673" spans="1:1">
      <c r="A5673" t="s">
        <v>314</v>
      </c>
    </row>
    <row r="5674" spans="1:1">
      <c r="A5674" t="s">
        <v>314</v>
      </c>
    </row>
    <row r="5675" spans="1:1">
      <c r="A5675" t="s">
        <v>313</v>
      </c>
    </row>
    <row r="5676" spans="1:1">
      <c r="A5676" t="s">
        <v>313</v>
      </c>
    </row>
    <row r="5677" spans="1:1">
      <c r="A5677" t="s">
        <v>312</v>
      </c>
    </row>
    <row r="5678" spans="1:1">
      <c r="A5678" t="s">
        <v>312</v>
      </c>
    </row>
    <row r="5679" spans="1:1">
      <c r="A5679" t="s">
        <v>312</v>
      </c>
    </row>
    <row r="5680" spans="1:1">
      <c r="A5680" t="s">
        <v>311</v>
      </c>
    </row>
    <row r="5681" spans="1:1">
      <c r="A5681" t="s">
        <v>311</v>
      </c>
    </row>
    <row r="5682" spans="1:1">
      <c r="A5682" t="s">
        <v>311</v>
      </c>
    </row>
    <row r="5683" spans="1:1">
      <c r="A5683" t="s">
        <v>313</v>
      </c>
    </row>
    <row r="5684" spans="1:1">
      <c r="A5684" t="s">
        <v>318</v>
      </c>
    </row>
    <row r="5685" spans="1:1">
      <c r="A5685" t="s">
        <v>318</v>
      </c>
    </row>
    <row r="5686" spans="1:1">
      <c r="A5686" t="s">
        <v>316</v>
      </c>
    </row>
    <row r="5687" spans="1:1">
      <c r="A5687" t="s">
        <v>316</v>
      </c>
    </row>
    <row r="5688" spans="1:1">
      <c r="A5688" t="s">
        <v>310</v>
      </c>
    </row>
    <row r="5689" spans="1:1">
      <c r="A5689" t="s">
        <v>310</v>
      </c>
    </row>
    <row r="5690" spans="1:1">
      <c r="A5690" t="s">
        <v>310</v>
      </c>
    </row>
    <row r="5691" spans="1:1">
      <c r="A5691" t="s">
        <v>310</v>
      </c>
    </row>
    <row r="5692" spans="1:1">
      <c r="A5692" t="s">
        <v>317</v>
      </c>
    </row>
    <row r="5693" spans="1:1">
      <c r="A5693" t="s">
        <v>317</v>
      </c>
    </row>
    <row r="5694" spans="1:1">
      <c r="A5694" t="s">
        <v>317</v>
      </c>
    </row>
    <row r="5695" spans="1:1">
      <c r="A5695" t="s">
        <v>315</v>
      </c>
    </row>
    <row r="5696" spans="1:1">
      <c r="A5696" t="s">
        <v>315</v>
      </c>
    </row>
    <row r="5697" spans="1:1">
      <c r="A5697" t="s">
        <v>315</v>
      </c>
    </row>
    <row r="5698" spans="1:1">
      <c r="A5698" t="s">
        <v>318</v>
      </c>
    </row>
    <row r="5699" spans="1:1">
      <c r="A5699" t="s">
        <v>313</v>
      </c>
    </row>
    <row r="5700" spans="1:1">
      <c r="A5700" t="s">
        <v>316</v>
      </c>
    </row>
    <row r="5701" spans="1:1">
      <c r="A5701" t="s">
        <v>312</v>
      </c>
    </row>
    <row r="5702" spans="1:1">
      <c r="A5702" t="s">
        <v>317</v>
      </c>
    </row>
    <row r="5703" spans="1:1">
      <c r="A5703" t="s">
        <v>317</v>
      </c>
    </row>
    <row r="5704" spans="1:1">
      <c r="A5704" t="s">
        <v>317</v>
      </c>
    </row>
    <row r="5705" spans="1:1">
      <c r="A5705" t="s">
        <v>312</v>
      </c>
    </row>
    <row r="5706" spans="1:1">
      <c r="A5706" t="s">
        <v>315</v>
      </c>
    </row>
    <row r="5707" spans="1:1">
      <c r="A5707" t="s">
        <v>315</v>
      </c>
    </row>
    <row r="5708" spans="1:1">
      <c r="A5708" t="s">
        <v>315</v>
      </c>
    </row>
    <row r="5709" spans="1:1">
      <c r="A5709" t="s">
        <v>314</v>
      </c>
    </row>
    <row r="5710" spans="1:1">
      <c r="A5710" t="s">
        <v>315</v>
      </c>
    </row>
    <row r="5711" spans="1:1">
      <c r="A5711" t="s">
        <v>315</v>
      </c>
    </row>
    <row r="5712" spans="1:1">
      <c r="A5712" t="s">
        <v>315</v>
      </c>
    </row>
    <row r="5713" spans="1:1">
      <c r="A5713" t="s">
        <v>317</v>
      </c>
    </row>
    <row r="5714" spans="1:1">
      <c r="A5714" t="s">
        <v>317</v>
      </c>
    </row>
    <row r="5715" spans="1:1">
      <c r="A5715" t="s">
        <v>313</v>
      </c>
    </row>
    <row r="5716" spans="1:1">
      <c r="A5716" t="s">
        <v>310</v>
      </c>
    </row>
    <row r="5717" spans="1:1">
      <c r="A5717" t="s">
        <v>311</v>
      </c>
    </row>
    <row r="5718" spans="1:1">
      <c r="A5718" t="s">
        <v>318</v>
      </c>
    </row>
    <row r="5719" spans="1:1">
      <c r="A5719" t="s">
        <v>318</v>
      </c>
    </row>
    <row r="5720" spans="1:1">
      <c r="A5720" t="s">
        <v>318</v>
      </c>
    </row>
    <row r="5721" spans="1:1">
      <c r="A5721" t="s">
        <v>317</v>
      </c>
    </row>
    <row r="5722" spans="1:1">
      <c r="A5722" t="s">
        <v>311</v>
      </c>
    </row>
    <row r="5723" spans="1:1">
      <c r="A5723" t="s">
        <v>316</v>
      </c>
    </row>
    <row r="5724" spans="1:1">
      <c r="A5724" t="s">
        <v>312</v>
      </c>
    </row>
    <row r="5725" spans="1:1">
      <c r="A5725" t="s">
        <v>316</v>
      </c>
    </row>
    <row r="5726" spans="1:1">
      <c r="A5726" t="s">
        <v>316</v>
      </c>
    </row>
    <row r="5727" spans="1:1">
      <c r="A5727" t="s">
        <v>310</v>
      </c>
    </row>
    <row r="5728" spans="1:1">
      <c r="A5728" t="s">
        <v>310</v>
      </c>
    </row>
    <row r="5729" spans="1:1">
      <c r="A5729" t="s">
        <v>311</v>
      </c>
    </row>
    <row r="5730" spans="1:1">
      <c r="A5730" t="s">
        <v>313</v>
      </c>
    </row>
    <row r="5731" spans="1:1">
      <c r="A5731" t="s">
        <v>312</v>
      </c>
    </row>
    <row r="5732" spans="1:1">
      <c r="A5732" t="s">
        <v>312</v>
      </c>
    </row>
    <row r="5733" spans="1:1">
      <c r="A5733" t="s">
        <v>310</v>
      </c>
    </row>
    <row r="5734" spans="1:1">
      <c r="A5734" t="s">
        <v>311</v>
      </c>
    </row>
    <row r="5735" spans="1:1">
      <c r="A5735" t="s">
        <v>311</v>
      </c>
    </row>
    <row r="5736" spans="1:1">
      <c r="A5736" t="s">
        <v>310</v>
      </c>
    </row>
    <row r="5737" spans="1:1">
      <c r="A5737" t="s">
        <v>310</v>
      </c>
    </row>
    <row r="5738" spans="1:1">
      <c r="A5738" t="s">
        <v>313</v>
      </c>
    </row>
    <row r="5739" spans="1:1">
      <c r="A5739" t="s">
        <v>311</v>
      </c>
    </row>
    <row r="5740" spans="1:1">
      <c r="A5740" t="s">
        <v>313</v>
      </c>
    </row>
    <row r="5741" spans="1:1">
      <c r="A5741" t="s">
        <v>312</v>
      </c>
    </row>
    <row r="5742" spans="1:1">
      <c r="A5742" t="s">
        <v>314</v>
      </c>
    </row>
    <row r="5743" spans="1:1">
      <c r="A5743" t="s">
        <v>314</v>
      </c>
    </row>
    <row r="5744" spans="1:1">
      <c r="A5744" t="s">
        <v>314</v>
      </c>
    </row>
    <row r="5745" spans="1:1">
      <c r="A5745" t="s">
        <v>310</v>
      </c>
    </row>
    <row r="5746" spans="1:1">
      <c r="A5746" t="s">
        <v>310</v>
      </c>
    </row>
    <row r="5747" spans="1:1">
      <c r="A5747" t="s">
        <v>310</v>
      </c>
    </row>
    <row r="5748" spans="1:1">
      <c r="A5748" t="s">
        <v>311</v>
      </c>
    </row>
    <row r="5749" spans="1:1">
      <c r="A5749" t="s">
        <v>311</v>
      </c>
    </row>
    <row r="5750" spans="1:1">
      <c r="A5750" t="s">
        <v>311</v>
      </c>
    </row>
    <row r="5751" spans="1:1">
      <c r="A5751" t="s">
        <v>314</v>
      </c>
    </row>
    <row r="5752" spans="1:1">
      <c r="A5752" t="s">
        <v>312</v>
      </c>
    </row>
    <row r="5753" spans="1:1">
      <c r="A5753" t="s">
        <v>312</v>
      </c>
    </row>
    <row r="5754" spans="1:1">
      <c r="A5754" t="s">
        <v>313</v>
      </c>
    </row>
    <row r="5755" spans="1:1">
      <c r="A5755" t="s">
        <v>313</v>
      </c>
    </row>
    <row r="5756" spans="1:1">
      <c r="A5756" t="s">
        <v>313</v>
      </c>
    </row>
    <row r="5757" spans="1:1">
      <c r="A5757" t="s">
        <v>314</v>
      </c>
    </row>
    <row r="5758" spans="1:1">
      <c r="A5758" t="s">
        <v>312</v>
      </c>
    </row>
    <row r="5759" spans="1:1">
      <c r="A5759" t="s">
        <v>314</v>
      </c>
    </row>
    <row r="5760" spans="1:1">
      <c r="A5760" t="s">
        <v>314</v>
      </c>
    </row>
    <row r="5761" spans="1:1">
      <c r="A5761" t="s">
        <v>314</v>
      </c>
    </row>
    <row r="5762" spans="1:1">
      <c r="A5762" t="s">
        <v>313</v>
      </c>
    </row>
    <row r="5763" spans="1:1">
      <c r="A5763" t="s">
        <v>313</v>
      </c>
    </row>
    <row r="5764" spans="1:1">
      <c r="A5764" t="s">
        <v>310</v>
      </c>
    </row>
    <row r="5765" spans="1:1">
      <c r="A5765" t="s">
        <v>310</v>
      </c>
    </row>
    <row r="5766" spans="1:1">
      <c r="A5766" t="s">
        <v>310</v>
      </c>
    </row>
    <row r="5767" spans="1:1">
      <c r="A5767" t="s">
        <v>311</v>
      </c>
    </row>
    <row r="5768" spans="1:1">
      <c r="A5768" t="s">
        <v>311</v>
      </c>
    </row>
    <row r="5769" spans="1:1">
      <c r="A5769" t="s">
        <v>311</v>
      </c>
    </row>
    <row r="5770" spans="1:1">
      <c r="A5770" t="s">
        <v>312</v>
      </c>
    </row>
    <row r="5771" spans="1:1">
      <c r="A5771" t="s">
        <v>312</v>
      </c>
    </row>
    <row r="5772" spans="1:1">
      <c r="A5772" t="s">
        <v>312</v>
      </c>
    </row>
    <row r="5773" spans="1:1">
      <c r="A5773" t="s">
        <v>314</v>
      </c>
    </row>
    <row r="5774" spans="1:1">
      <c r="A5774" t="s">
        <v>313</v>
      </c>
    </row>
    <row r="5775" spans="1:1">
      <c r="A5775" t="s">
        <v>311</v>
      </c>
    </row>
    <row r="5776" spans="1:1">
      <c r="A5776" t="s">
        <v>310</v>
      </c>
    </row>
    <row r="5777" spans="1:1">
      <c r="A5777" t="s">
        <v>311</v>
      </c>
    </row>
    <row r="5778" spans="1:1">
      <c r="A5778" t="s">
        <v>311</v>
      </c>
    </row>
    <row r="5779" spans="1:1">
      <c r="A5779" t="s">
        <v>311</v>
      </c>
    </row>
    <row r="5780" spans="1:1">
      <c r="A5780" t="s">
        <v>310</v>
      </c>
    </row>
    <row r="5781" spans="1:1">
      <c r="A5781" t="s">
        <v>310</v>
      </c>
    </row>
    <row r="5782" spans="1:1">
      <c r="A5782" t="s">
        <v>310</v>
      </c>
    </row>
    <row r="5783" spans="1:1">
      <c r="A5783" t="s">
        <v>310</v>
      </c>
    </row>
    <row r="5784" spans="1:1">
      <c r="A5784" t="s">
        <v>314</v>
      </c>
    </row>
    <row r="5785" spans="1:1">
      <c r="A5785" t="s">
        <v>312</v>
      </c>
    </row>
    <row r="5786" spans="1:1">
      <c r="A5786" t="s">
        <v>310</v>
      </c>
    </row>
    <row r="5787" spans="1:1">
      <c r="A5787" t="s">
        <v>311</v>
      </c>
    </row>
    <row r="5788" spans="1:1">
      <c r="A5788" t="s">
        <v>312</v>
      </c>
    </row>
    <row r="5789" spans="1:1">
      <c r="A5789" t="s">
        <v>312</v>
      </c>
    </row>
    <row r="5790" spans="1:1">
      <c r="A5790" t="s">
        <v>312</v>
      </c>
    </row>
    <row r="5791" spans="1:1">
      <c r="A5791" t="s">
        <v>313</v>
      </c>
    </row>
    <row r="5792" spans="1:1">
      <c r="A5792" t="s">
        <v>313</v>
      </c>
    </row>
    <row r="5793" spans="1:1">
      <c r="A5793" t="s">
        <v>313</v>
      </c>
    </row>
    <row r="5794" spans="1:1">
      <c r="A5794" t="s">
        <v>314</v>
      </c>
    </row>
    <row r="5795" spans="1:1">
      <c r="A5795" t="s">
        <v>311</v>
      </c>
    </row>
    <row r="5796" spans="1:1">
      <c r="A5796" t="s">
        <v>314</v>
      </c>
    </row>
    <row r="5797" spans="1:1">
      <c r="A5797" t="s">
        <v>312</v>
      </c>
    </row>
    <row r="5798" spans="1:1">
      <c r="A5798" t="s">
        <v>313</v>
      </c>
    </row>
    <row r="5799" spans="1:1">
      <c r="A5799" t="s">
        <v>314</v>
      </c>
    </row>
    <row r="5800" spans="1:1">
      <c r="A5800" t="s">
        <v>313</v>
      </c>
    </row>
    <row r="5801" spans="1:1">
      <c r="A5801" t="s">
        <v>313</v>
      </c>
    </row>
    <row r="5802" spans="1:1">
      <c r="A5802" t="s">
        <v>313</v>
      </c>
    </row>
    <row r="5803" spans="1:1">
      <c r="A5803" t="s">
        <v>312</v>
      </c>
    </row>
    <row r="5804" spans="1:1">
      <c r="A5804" t="s">
        <v>312</v>
      </c>
    </row>
    <row r="5805" spans="1:1">
      <c r="A5805" t="s">
        <v>312</v>
      </c>
    </row>
    <row r="5806" spans="1:1">
      <c r="A5806" t="s">
        <v>311</v>
      </c>
    </row>
    <row r="5807" spans="1:1">
      <c r="A5807" t="s">
        <v>312</v>
      </c>
    </row>
    <row r="5808" spans="1:1">
      <c r="A5808" t="s">
        <v>311</v>
      </c>
    </row>
    <row r="5809" spans="1:1">
      <c r="A5809" t="s">
        <v>310</v>
      </c>
    </row>
    <row r="5810" spans="1:1">
      <c r="A5810" t="s">
        <v>310</v>
      </c>
    </row>
    <row r="5811" spans="1:1">
      <c r="A5811" t="s">
        <v>310</v>
      </c>
    </row>
    <row r="5812" spans="1:1">
      <c r="A5812" t="s">
        <v>314</v>
      </c>
    </row>
    <row r="5813" spans="1:1">
      <c r="A5813" t="s">
        <v>314</v>
      </c>
    </row>
    <row r="5814" spans="1:1">
      <c r="A5814" t="s">
        <v>314</v>
      </c>
    </row>
    <row r="5815" spans="1:1">
      <c r="A5815" t="s">
        <v>313</v>
      </c>
    </row>
    <row r="5816" spans="1:1">
      <c r="A5816" t="s">
        <v>313</v>
      </c>
    </row>
    <row r="5817" spans="1:1">
      <c r="A5817" t="s">
        <v>311</v>
      </c>
    </row>
    <row r="5818" spans="1:1">
      <c r="A5818" t="s">
        <v>314</v>
      </c>
    </row>
    <row r="5819" spans="1:1">
      <c r="A5819" t="s">
        <v>314</v>
      </c>
    </row>
    <row r="5820" spans="1:1">
      <c r="A5820" t="s">
        <v>310</v>
      </c>
    </row>
    <row r="5821" spans="1:1">
      <c r="A5821" t="s">
        <v>314</v>
      </c>
    </row>
    <row r="5822" spans="1:1">
      <c r="A5822" t="s">
        <v>313</v>
      </c>
    </row>
    <row r="5823" spans="1:1">
      <c r="A5823" t="s">
        <v>313</v>
      </c>
    </row>
    <row r="5824" spans="1:1">
      <c r="A5824" t="s">
        <v>313</v>
      </c>
    </row>
    <row r="5825" spans="1:1">
      <c r="A5825" t="s">
        <v>312</v>
      </c>
    </row>
    <row r="5826" spans="1:1">
      <c r="A5826" t="s">
        <v>312</v>
      </c>
    </row>
    <row r="5827" spans="1:1">
      <c r="A5827" t="s">
        <v>312</v>
      </c>
    </row>
    <row r="5828" spans="1:1">
      <c r="A5828" t="s">
        <v>311</v>
      </c>
    </row>
    <row r="5829" spans="1:1">
      <c r="A5829" t="s">
        <v>311</v>
      </c>
    </row>
    <row r="5830" spans="1:1">
      <c r="A5830" t="s">
        <v>311</v>
      </c>
    </row>
    <row r="5831" spans="1:1">
      <c r="A5831" t="s">
        <v>314</v>
      </c>
    </row>
    <row r="5832" spans="1:1">
      <c r="A5832" t="s">
        <v>310</v>
      </c>
    </row>
    <row r="5833" spans="1:1">
      <c r="A5833" t="s">
        <v>310</v>
      </c>
    </row>
    <row r="5834" spans="1:1">
      <c r="A5834" t="s">
        <v>314</v>
      </c>
    </row>
    <row r="5835" spans="1:1">
      <c r="A5835" t="s">
        <v>313</v>
      </c>
    </row>
    <row r="5836" spans="1:1">
      <c r="A5836" t="s">
        <v>314</v>
      </c>
    </row>
    <row r="5837" spans="1:1">
      <c r="A5837" t="s">
        <v>313</v>
      </c>
    </row>
    <row r="5838" spans="1:1">
      <c r="A5838" t="s">
        <v>313</v>
      </c>
    </row>
    <row r="5839" spans="1:1">
      <c r="A5839" t="s">
        <v>311</v>
      </c>
    </row>
    <row r="5840" spans="1:1">
      <c r="A5840" t="s">
        <v>310</v>
      </c>
    </row>
    <row r="5841" spans="1:1">
      <c r="A5841" t="s">
        <v>310</v>
      </c>
    </row>
    <row r="5842" spans="1:1">
      <c r="A5842" t="s">
        <v>311</v>
      </c>
    </row>
    <row r="5843" spans="1:1">
      <c r="A5843" t="s">
        <v>314</v>
      </c>
    </row>
    <row r="5844" spans="1:1">
      <c r="A5844" t="s">
        <v>310</v>
      </c>
    </row>
    <row r="5845" spans="1:1">
      <c r="A5845" t="s">
        <v>311</v>
      </c>
    </row>
    <row r="5846" spans="1:1">
      <c r="A5846" t="s">
        <v>312</v>
      </c>
    </row>
    <row r="5847" spans="1:1">
      <c r="A5847" t="s">
        <v>312</v>
      </c>
    </row>
    <row r="5848" spans="1:1">
      <c r="A5848" t="s">
        <v>312</v>
      </c>
    </row>
    <row r="5849" spans="1:1">
      <c r="A5849" t="s">
        <v>314</v>
      </c>
    </row>
    <row r="5850" spans="1:1">
      <c r="A5850" t="s">
        <v>313</v>
      </c>
    </row>
    <row r="5851" spans="1:1">
      <c r="A5851" t="s">
        <v>310</v>
      </c>
    </row>
    <row r="5852" spans="1:1">
      <c r="A5852" t="s">
        <v>310</v>
      </c>
    </row>
    <row r="5853" spans="1:1">
      <c r="A5853" t="s">
        <v>310</v>
      </c>
    </row>
    <row r="5854" spans="1:1">
      <c r="A5854" t="s">
        <v>311</v>
      </c>
    </row>
    <row r="5855" spans="1:1">
      <c r="A5855" t="s">
        <v>311</v>
      </c>
    </row>
    <row r="5856" spans="1:1">
      <c r="A5856" t="s">
        <v>311</v>
      </c>
    </row>
    <row r="5857" spans="1:1">
      <c r="A5857" t="s">
        <v>312</v>
      </c>
    </row>
    <row r="5858" spans="1:1">
      <c r="A5858" t="s">
        <v>312</v>
      </c>
    </row>
    <row r="5859" spans="1:1">
      <c r="A5859" t="s">
        <v>313</v>
      </c>
    </row>
    <row r="5860" spans="1:1">
      <c r="A5860" t="s">
        <v>314</v>
      </c>
    </row>
    <row r="5861" spans="1:1">
      <c r="A5861" t="s">
        <v>314</v>
      </c>
    </row>
    <row r="5862" spans="1:1">
      <c r="A5862" t="s">
        <v>314</v>
      </c>
    </row>
    <row r="5863" spans="1:1">
      <c r="A5863" t="s">
        <v>313</v>
      </c>
    </row>
    <row r="5864" spans="1:1">
      <c r="A5864" t="s">
        <v>312</v>
      </c>
    </row>
    <row r="5865" spans="1:1">
      <c r="A5865" t="s">
        <v>314</v>
      </c>
    </row>
    <row r="5866" spans="1:1">
      <c r="A5866" t="s">
        <v>310</v>
      </c>
    </row>
    <row r="5867" spans="1:1">
      <c r="A5867" t="s">
        <v>310</v>
      </c>
    </row>
    <row r="5868" spans="1:1">
      <c r="A5868" t="s">
        <v>310</v>
      </c>
    </row>
    <row r="5869" spans="1:1">
      <c r="A5869" t="s">
        <v>311</v>
      </c>
    </row>
    <row r="5870" spans="1:1">
      <c r="A5870" t="s">
        <v>314</v>
      </c>
    </row>
    <row r="5871" spans="1:1">
      <c r="A5871" t="s">
        <v>314</v>
      </c>
    </row>
    <row r="5872" spans="1:1">
      <c r="A5872" t="s">
        <v>311</v>
      </c>
    </row>
    <row r="5873" spans="1:1">
      <c r="A5873" t="s">
        <v>313</v>
      </c>
    </row>
    <row r="5874" spans="1:1">
      <c r="A5874" t="s">
        <v>313</v>
      </c>
    </row>
    <row r="5875" spans="1:1">
      <c r="A5875" t="s">
        <v>312</v>
      </c>
    </row>
    <row r="5876" spans="1:1">
      <c r="A5876" t="s">
        <v>312</v>
      </c>
    </row>
    <row r="5877" spans="1:1">
      <c r="A5877" t="s">
        <v>312</v>
      </c>
    </row>
    <row r="5878" spans="1:1">
      <c r="A5878" t="s">
        <v>313</v>
      </c>
    </row>
    <row r="5879" spans="1:1">
      <c r="A5879" t="s">
        <v>311</v>
      </c>
    </row>
    <row r="5880" spans="1:1">
      <c r="A5880" t="s">
        <v>313</v>
      </c>
    </row>
    <row r="5881" spans="1:1">
      <c r="A5881" t="s">
        <v>314</v>
      </c>
    </row>
    <row r="5882" spans="1:1">
      <c r="A5882" t="s">
        <v>314</v>
      </c>
    </row>
    <row r="5883" spans="1:1">
      <c r="A5883" t="s">
        <v>314</v>
      </c>
    </row>
    <row r="5884" spans="1:1">
      <c r="A5884" t="s">
        <v>313</v>
      </c>
    </row>
    <row r="5885" spans="1:1">
      <c r="A5885" t="s">
        <v>311</v>
      </c>
    </row>
    <row r="5886" spans="1:1">
      <c r="A5886" t="s">
        <v>313</v>
      </c>
    </row>
    <row r="5887" spans="1:1">
      <c r="A5887" t="s">
        <v>312</v>
      </c>
    </row>
    <row r="5888" spans="1:1">
      <c r="A5888" t="s">
        <v>312</v>
      </c>
    </row>
    <row r="5889" spans="1:1">
      <c r="A5889" t="s">
        <v>312</v>
      </c>
    </row>
    <row r="5890" spans="1:1">
      <c r="A5890" t="s">
        <v>311</v>
      </c>
    </row>
    <row r="5891" spans="1:1">
      <c r="A5891" t="s">
        <v>311</v>
      </c>
    </row>
    <row r="5892" spans="1:1">
      <c r="A5892" t="s">
        <v>310</v>
      </c>
    </row>
    <row r="5893" spans="1:1">
      <c r="A5893" t="s">
        <v>310</v>
      </c>
    </row>
    <row r="5894" spans="1:1">
      <c r="A5894" t="s">
        <v>310</v>
      </c>
    </row>
    <row r="5895" spans="1:1">
      <c r="A5895" t="s">
        <v>312</v>
      </c>
    </row>
    <row r="5896" spans="1:1">
      <c r="A5896" t="s">
        <v>311</v>
      </c>
    </row>
    <row r="5897" spans="1:1">
      <c r="A5897" t="s">
        <v>311</v>
      </c>
    </row>
    <row r="5898" spans="1:1">
      <c r="A5898" t="s">
        <v>310</v>
      </c>
    </row>
    <row r="5899" spans="1:1">
      <c r="A5899" t="s">
        <v>310</v>
      </c>
    </row>
    <row r="5900" spans="1:1">
      <c r="A5900" t="s">
        <v>310</v>
      </c>
    </row>
    <row r="5901" spans="1:1">
      <c r="A5901" t="s">
        <v>312</v>
      </c>
    </row>
    <row r="5902" spans="1:1">
      <c r="A5902" t="s">
        <v>311</v>
      </c>
    </row>
    <row r="5903" spans="1:1">
      <c r="A5903" t="s">
        <v>312</v>
      </c>
    </row>
    <row r="5904" spans="1:1">
      <c r="A5904" t="s">
        <v>313</v>
      </c>
    </row>
    <row r="5905" spans="1:1">
      <c r="A5905" t="s">
        <v>314</v>
      </c>
    </row>
    <row r="5906" spans="1:1">
      <c r="A5906" t="s">
        <v>313</v>
      </c>
    </row>
    <row r="5907" spans="1:1">
      <c r="A5907" t="s">
        <v>314</v>
      </c>
    </row>
    <row r="5908" spans="1:1">
      <c r="A5908" t="s">
        <v>314</v>
      </c>
    </row>
    <row r="5909" spans="1:1">
      <c r="A5909" t="s">
        <v>313</v>
      </c>
    </row>
    <row r="5910" spans="1:1">
      <c r="A5910" t="s">
        <v>311</v>
      </c>
    </row>
    <row r="5911" spans="1:1">
      <c r="A5911" t="s">
        <v>311</v>
      </c>
    </row>
    <row r="5912" spans="1:1">
      <c r="A5912" t="s">
        <v>310</v>
      </c>
    </row>
    <row r="5913" spans="1:1">
      <c r="A5913" t="s">
        <v>310</v>
      </c>
    </row>
    <row r="5914" spans="1:1">
      <c r="A5914" t="s">
        <v>310</v>
      </c>
    </row>
    <row r="5915" spans="1:1">
      <c r="A5915" t="s">
        <v>312</v>
      </c>
    </row>
    <row r="5916" spans="1:1">
      <c r="A5916" t="s">
        <v>312</v>
      </c>
    </row>
    <row r="5917" spans="1:1">
      <c r="A5917" t="s">
        <v>312</v>
      </c>
    </row>
    <row r="5918" spans="1:1">
      <c r="A5918" t="s">
        <v>313</v>
      </c>
    </row>
    <row r="5919" spans="1:1">
      <c r="A5919" t="s">
        <v>313</v>
      </c>
    </row>
    <row r="5920" spans="1:1">
      <c r="A5920" t="s">
        <v>311</v>
      </c>
    </row>
    <row r="5921" spans="1:1">
      <c r="A5921" t="s">
        <v>313</v>
      </c>
    </row>
    <row r="5922" spans="1:1">
      <c r="A5922" t="s">
        <v>314</v>
      </c>
    </row>
    <row r="5923" spans="1:1">
      <c r="A5923" t="s">
        <v>314</v>
      </c>
    </row>
    <row r="5924" spans="1:1">
      <c r="A5924" t="s">
        <v>314</v>
      </c>
    </row>
    <row r="5925" spans="1:1">
      <c r="A5925" t="s">
        <v>310</v>
      </c>
    </row>
    <row r="5926" spans="1:1">
      <c r="A5926" t="s">
        <v>311</v>
      </c>
    </row>
    <row r="5927" spans="1:1">
      <c r="A5927" t="s">
        <v>311</v>
      </c>
    </row>
    <row r="5928" spans="1:1">
      <c r="A5928" t="s">
        <v>312</v>
      </c>
    </row>
    <row r="5929" spans="1:1">
      <c r="A5929" t="s">
        <v>311</v>
      </c>
    </row>
    <row r="5930" spans="1:1">
      <c r="A5930" t="s">
        <v>310</v>
      </c>
    </row>
    <row r="5931" spans="1:1">
      <c r="A5931" t="s">
        <v>310</v>
      </c>
    </row>
    <row r="5932" spans="1:1">
      <c r="A5932" t="s">
        <v>312</v>
      </c>
    </row>
    <row r="5933" spans="1:1">
      <c r="A5933" t="s">
        <v>313</v>
      </c>
    </row>
    <row r="5934" spans="1:1">
      <c r="A5934" t="s">
        <v>313</v>
      </c>
    </row>
    <row r="5935" spans="1:1">
      <c r="A5935" t="s">
        <v>314</v>
      </c>
    </row>
    <row r="5936" spans="1:1">
      <c r="A5936" t="s">
        <v>313</v>
      </c>
    </row>
    <row r="5937" spans="1:1">
      <c r="A5937" t="s">
        <v>314</v>
      </c>
    </row>
    <row r="5938" spans="1:1">
      <c r="A5938" t="s">
        <v>314</v>
      </c>
    </row>
    <row r="5939" spans="1:1">
      <c r="A5939" t="s">
        <v>312</v>
      </c>
    </row>
    <row r="5940" spans="1:1">
      <c r="A5940" t="s">
        <v>318</v>
      </c>
    </row>
    <row r="5941" spans="1:1">
      <c r="A5941" t="s">
        <v>318</v>
      </c>
    </row>
    <row r="5942" spans="1:1">
      <c r="A5942" t="s">
        <v>318</v>
      </c>
    </row>
    <row r="5943" spans="1:1">
      <c r="A5943" t="s">
        <v>316</v>
      </c>
    </row>
    <row r="5944" spans="1:1">
      <c r="A5944" t="s">
        <v>316</v>
      </c>
    </row>
    <row r="5945" spans="1:1">
      <c r="A5945" t="s">
        <v>316</v>
      </c>
    </row>
    <row r="5946" spans="1:1">
      <c r="A5946" t="s">
        <v>310</v>
      </c>
    </row>
    <row r="5947" spans="1:1">
      <c r="A5947" t="s">
        <v>317</v>
      </c>
    </row>
    <row r="5948" spans="1:1">
      <c r="A5948" t="s">
        <v>310</v>
      </c>
    </row>
    <row r="5949" spans="1:1">
      <c r="A5949" t="s">
        <v>317</v>
      </c>
    </row>
    <row r="5950" spans="1:1">
      <c r="A5950" t="s">
        <v>317</v>
      </c>
    </row>
    <row r="5951" spans="1:1">
      <c r="A5951" t="s">
        <v>311</v>
      </c>
    </row>
    <row r="5952" spans="1:1">
      <c r="A5952" t="s">
        <v>315</v>
      </c>
    </row>
    <row r="5953" spans="1:1">
      <c r="A5953" t="s">
        <v>315</v>
      </c>
    </row>
    <row r="5954" spans="1:1">
      <c r="A5954" t="s">
        <v>315</v>
      </c>
    </row>
    <row r="5955" spans="1:1">
      <c r="A5955" t="s">
        <v>310</v>
      </c>
    </row>
    <row r="5956" spans="1:1">
      <c r="A5956" t="s">
        <v>311</v>
      </c>
    </row>
    <row r="5957" spans="1:1">
      <c r="A5957" t="s">
        <v>313</v>
      </c>
    </row>
    <row r="5958" spans="1:1">
      <c r="A5958" t="s">
        <v>312</v>
      </c>
    </row>
    <row r="5959" spans="1:1">
      <c r="A5959" t="s">
        <v>312</v>
      </c>
    </row>
    <row r="5960" spans="1:1">
      <c r="A5960" t="s">
        <v>312</v>
      </c>
    </row>
    <row r="5961" spans="1:1">
      <c r="A5961" t="s">
        <v>313</v>
      </c>
    </row>
    <row r="5962" spans="1:1">
      <c r="A5962" t="s">
        <v>313</v>
      </c>
    </row>
    <row r="5963" spans="1:1">
      <c r="A5963" t="s">
        <v>314</v>
      </c>
    </row>
    <row r="5964" spans="1:1">
      <c r="A5964" t="s">
        <v>314</v>
      </c>
    </row>
    <row r="5965" spans="1:1">
      <c r="A5965" t="s">
        <v>314</v>
      </c>
    </row>
    <row r="5966" spans="1:1">
      <c r="A5966" t="s">
        <v>311</v>
      </c>
    </row>
    <row r="5967" spans="1:1">
      <c r="A5967" t="s">
        <v>311</v>
      </c>
    </row>
    <row r="5968" spans="1:1">
      <c r="A5968" t="s">
        <v>311</v>
      </c>
    </row>
    <row r="5969" spans="1:1">
      <c r="A5969" t="s">
        <v>311</v>
      </c>
    </row>
    <row r="5970" spans="1:1">
      <c r="A5970" t="s">
        <v>314</v>
      </c>
    </row>
    <row r="5971" spans="1:1">
      <c r="A5971" t="s">
        <v>314</v>
      </c>
    </row>
    <row r="5972" spans="1:1">
      <c r="A5972" t="s">
        <v>314</v>
      </c>
    </row>
    <row r="5973" spans="1:1">
      <c r="A5973" t="s">
        <v>310</v>
      </c>
    </row>
    <row r="5974" spans="1:1">
      <c r="A5974" t="s">
        <v>312</v>
      </c>
    </row>
    <row r="5975" spans="1:1">
      <c r="A5975" t="s">
        <v>310</v>
      </c>
    </row>
    <row r="5976" spans="1:1">
      <c r="A5976" t="s">
        <v>312</v>
      </c>
    </row>
    <row r="5977" spans="1:1">
      <c r="A5977" t="s">
        <v>312</v>
      </c>
    </row>
    <row r="5978" spans="1:1">
      <c r="A5978" t="s">
        <v>313</v>
      </c>
    </row>
    <row r="5979" spans="1:1">
      <c r="A5979" t="s">
        <v>313</v>
      </c>
    </row>
    <row r="5980" spans="1:1">
      <c r="A5980" t="s">
        <v>313</v>
      </c>
    </row>
    <row r="5981" spans="1:1">
      <c r="A5981" t="s">
        <v>310</v>
      </c>
    </row>
    <row r="5982" spans="1:1">
      <c r="A5982" t="s">
        <v>314</v>
      </c>
    </row>
    <row r="5983" spans="1:1">
      <c r="A5983" t="s">
        <v>311</v>
      </c>
    </row>
    <row r="5984" spans="1:1">
      <c r="A5984" t="s">
        <v>310</v>
      </c>
    </row>
    <row r="5985" spans="1:1">
      <c r="A5985" t="s">
        <v>310</v>
      </c>
    </row>
    <row r="5986" spans="1:1">
      <c r="A5986" t="s">
        <v>310</v>
      </c>
    </row>
    <row r="5987" spans="1:1">
      <c r="A5987" t="s">
        <v>311</v>
      </c>
    </row>
    <row r="5988" spans="1:1">
      <c r="A5988" t="s">
        <v>311</v>
      </c>
    </row>
    <row r="5989" spans="1:1">
      <c r="A5989" t="s">
        <v>312</v>
      </c>
    </row>
    <row r="5990" spans="1:1">
      <c r="A5990" t="s">
        <v>312</v>
      </c>
    </row>
    <row r="5991" spans="1:1">
      <c r="A5991" t="s">
        <v>313</v>
      </c>
    </row>
    <row r="5992" spans="1:1">
      <c r="A5992" t="s">
        <v>313</v>
      </c>
    </row>
    <row r="5993" spans="1:1">
      <c r="A5993" t="s">
        <v>313</v>
      </c>
    </row>
    <row r="5994" spans="1:1">
      <c r="A5994" t="s">
        <v>314</v>
      </c>
    </row>
    <row r="5995" spans="1:1">
      <c r="A5995" t="s">
        <v>314</v>
      </c>
    </row>
    <row r="5996" spans="1:1">
      <c r="A5996" t="s">
        <v>312</v>
      </c>
    </row>
    <row r="5997" spans="1:1">
      <c r="A5997" t="s">
        <v>313</v>
      </c>
    </row>
    <row r="5998" spans="1:1">
      <c r="A5998" t="s">
        <v>312</v>
      </c>
    </row>
    <row r="5999" spans="1:1">
      <c r="A5999" t="s">
        <v>313</v>
      </c>
    </row>
    <row r="6000" spans="1:1">
      <c r="A6000" t="s">
        <v>313</v>
      </c>
    </row>
    <row r="6001" spans="1:1">
      <c r="A6001" t="s">
        <v>310</v>
      </c>
    </row>
    <row r="6002" spans="1:1">
      <c r="A6002" t="s">
        <v>314</v>
      </c>
    </row>
    <row r="6003" spans="1:1">
      <c r="A6003" t="s">
        <v>314</v>
      </c>
    </row>
    <row r="6004" spans="1:1">
      <c r="A6004" t="s">
        <v>312</v>
      </c>
    </row>
    <row r="6005" spans="1:1">
      <c r="A6005" t="s">
        <v>314</v>
      </c>
    </row>
    <row r="6006" spans="1:1">
      <c r="A6006" t="s">
        <v>310</v>
      </c>
    </row>
    <row r="6007" spans="1:1">
      <c r="A6007" t="s">
        <v>311</v>
      </c>
    </row>
    <row r="6008" spans="1:1">
      <c r="A6008" t="s">
        <v>310</v>
      </c>
    </row>
    <row r="6009" spans="1:1">
      <c r="A6009" t="s">
        <v>311</v>
      </c>
    </row>
    <row r="6010" spans="1:1">
      <c r="A6010" t="s">
        <v>311</v>
      </c>
    </row>
    <row r="6011" spans="1:1">
      <c r="A6011" t="s">
        <v>312</v>
      </c>
    </row>
    <row r="6012" spans="1:1">
      <c r="A6012" t="s">
        <v>313</v>
      </c>
    </row>
    <row r="6013" spans="1:1">
      <c r="A6013" t="s">
        <v>313</v>
      </c>
    </row>
    <row r="6014" spans="1:1">
      <c r="A6014" t="s">
        <v>314</v>
      </c>
    </row>
    <row r="6015" spans="1:1">
      <c r="A6015" t="s">
        <v>314</v>
      </c>
    </row>
    <row r="6016" spans="1:1">
      <c r="A6016" t="s">
        <v>310</v>
      </c>
    </row>
    <row r="6017" spans="1:1">
      <c r="A6017" t="s">
        <v>312</v>
      </c>
    </row>
    <row r="6018" spans="1:1">
      <c r="A6018" t="s">
        <v>310</v>
      </c>
    </row>
    <row r="6019" spans="1:1">
      <c r="A6019" t="s">
        <v>311</v>
      </c>
    </row>
    <row r="6020" spans="1:1">
      <c r="A6020" t="s">
        <v>311</v>
      </c>
    </row>
    <row r="6021" spans="1:1">
      <c r="A6021" t="s">
        <v>313</v>
      </c>
    </row>
    <row r="6022" spans="1:1">
      <c r="A6022" t="s">
        <v>312</v>
      </c>
    </row>
    <row r="6023" spans="1:1">
      <c r="A6023" t="s">
        <v>312</v>
      </c>
    </row>
    <row r="6024" spans="1:1">
      <c r="A6024" t="s">
        <v>311</v>
      </c>
    </row>
    <row r="6025" spans="1:1">
      <c r="A6025" t="s">
        <v>314</v>
      </c>
    </row>
    <row r="6026" spans="1:1">
      <c r="A6026" t="s">
        <v>310</v>
      </c>
    </row>
    <row r="6027" spans="1:1">
      <c r="A6027" t="s">
        <v>310</v>
      </c>
    </row>
    <row r="6028" spans="1:1">
      <c r="A6028" t="s">
        <v>310</v>
      </c>
    </row>
    <row r="6029" spans="1:1">
      <c r="A6029" t="s">
        <v>310</v>
      </c>
    </row>
    <row r="6030" spans="1:1">
      <c r="A6030" t="s">
        <v>311</v>
      </c>
    </row>
    <row r="6031" spans="1:1">
      <c r="A6031" t="s">
        <v>311</v>
      </c>
    </row>
    <row r="6032" spans="1:1">
      <c r="A6032" t="s">
        <v>312</v>
      </c>
    </row>
    <row r="6033" spans="1:1">
      <c r="A6033" t="s">
        <v>312</v>
      </c>
    </row>
    <row r="6034" spans="1:1">
      <c r="A6034" t="s">
        <v>312</v>
      </c>
    </row>
    <row r="6035" spans="1:1">
      <c r="A6035" t="s">
        <v>313</v>
      </c>
    </row>
    <row r="6036" spans="1:1">
      <c r="A6036" t="s">
        <v>313</v>
      </c>
    </row>
    <row r="6037" spans="1:1">
      <c r="A6037" t="s">
        <v>314</v>
      </c>
    </row>
    <row r="6038" spans="1:1">
      <c r="A6038" t="s">
        <v>314</v>
      </c>
    </row>
    <row r="6039" spans="1:1">
      <c r="A6039" t="s">
        <v>311</v>
      </c>
    </row>
    <row r="6040" spans="1:1">
      <c r="A6040" t="s">
        <v>313</v>
      </c>
    </row>
    <row r="6041" spans="1:1">
      <c r="A6041" t="s">
        <v>314</v>
      </c>
    </row>
    <row r="6042" spans="1:1">
      <c r="A6042" t="s">
        <v>314</v>
      </c>
    </row>
    <row r="6043" spans="1:1">
      <c r="A6043" t="s">
        <v>314</v>
      </c>
    </row>
    <row r="6044" spans="1:1">
      <c r="A6044" t="s">
        <v>314</v>
      </c>
    </row>
    <row r="6045" spans="1:1">
      <c r="A6045" t="s">
        <v>313</v>
      </c>
    </row>
    <row r="6046" spans="1:1">
      <c r="A6046" t="s">
        <v>313</v>
      </c>
    </row>
    <row r="6047" spans="1:1">
      <c r="A6047" t="s">
        <v>312</v>
      </c>
    </row>
    <row r="6048" spans="1:1">
      <c r="A6048" t="s">
        <v>312</v>
      </c>
    </row>
    <row r="6049" spans="1:1">
      <c r="A6049" t="s">
        <v>313</v>
      </c>
    </row>
    <row r="6050" spans="1:1">
      <c r="A6050" t="s">
        <v>311</v>
      </c>
    </row>
    <row r="6051" spans="1:1">
      <c r="A6051" t="s">
        <v>311</v>
      </c>
    </row>
    <row r="6052" spans="1:1">
      <c r="A6052" t="s">
        <v>311</v>
      </c>
    </row>
    <row r="6053" spans="1:1">
      <c r="A6053" t="s">
        <v>310</v>
      </c>
    </row>
    <row r="6054" spans="1:1">
      <c r="A6054" t="s">
        <v>310</v>
      </c>
    </row>
    <row r="6055" spans="1:1">
      <c r="A6055" t="s">
        <v>310</v>
      </c>
    </row>
    <row r="6056" spans="1:1">
      <c r="A6056" t="s">
        <v>312</v>
      </c>
    </row>
    <row r="6057" spans="1:1">
      <c r="A6057" t="s">
        <v>312</v>
      </c>
    </row>
    <row r="6058" spans="1:1">
      <c r="A6058" t="s">
        <v>314</v>
      </c>
    </row>
    <row r="6059" spans="1:1">
      <c r="A6059" t="s">
        <v>313</v>
      </c>
    </row>
    <row r="6060" spans="1:1">
      <c r="A6060" t="s">
        <v>313</v>
      </c>
    </row>
    <row r="6061" spans="1:1">
      <c r="A6061" t="s">
        <v>313</v>
      </c>
    </row>
    <row r="6062" spans="1:1">
      <c r="A6062" t="s">
        <v>312</v>
      </c>
    </row>
    <row r="6063" spans="1:1">
      <c r="A6063" t="s">
        <v>312</v>
      </c>
    </row>
    <row r="6064" spans="1:1">
      <c r="A6064" t="s">
        <v>310</v>
      </c>
    </row>
    <row r="6065" spans="1:1">
      <c r="A6065" t="s">
        <v>311</v>
      </c>
    </row>
    <row r="6066" spans="1:1">
      <c r="A6066" t="s">
        <v>311</v>
      </c>
    </row>
    <row r="6067" spans="1:1">
      <c r="A6067" t="s">
        <v>310</v>
      </c>
    </row>
    <row r="6068" spans="1:1">
      <c r="A6068" t="s">
        <v>310</v>
      </c>
    </row>
    <row r="6069" spans="1:1">
      <c r="A6069" t="s">
        <v>314</v>
      </c>
    </row>
    <row r="6070" spans="1:1">
      <c r="A6070" t="s">
        <v>311</v>
      </c>
    </row>
    <row r="6071" spans="1:1">
      <c r="A6071" t="s">
        <v>314</v>
      </c>
    </row>
    <row r="6072" spans="1:1">
      <c r="A6072" t="s">
        <v>314</v>
      </c>
    </row>
    <row r="6073" spans="1:1">
      <c r="A6073" t="s">
        <v>313</v>
      </c>
    </row>
    <row r="6074" spans="1:1">
      <c r="A6074" t="s">
        <v>311</v>
      </c>
    </row>
    <row r="6075" spans="1:1">
      <c r="A6075" t="s">
        <v>314</v>
      </c>
    </row>
    <row r="6076" spans="1:1">
      <c r="A6076" t="s">
        <v>313</v>
      </c>
    </row>
    <row r="6077" spans="1:1">
      <c r="A6077" t="s">
        <v>313</v>
      </c>
    </row>
    <row r="6078" spans="1:1">
      <c r="A6078" t="s">
        <v>318</v>
      </c>
    </row>
    <row r="6079" spans="1:1">
      <c r="A6079" t="s">
        <v>312</v>
      </c>
    </row>
    <row r="6080" spans="1:1">
      <c r="A6080" t="s">
        <v>315</v>
      </c>
    </row>
    <row r="6081" spans="1:1">
      <c r="A6081" t="s">
        <v>315</v>
      </c>
    </row>
    <row r="6082" spans="1:1">
      <c r="A6082" t="s">
        <v>315</v>
      </c>
    </row>
    <row r="6083" spans="1:1">
      <c r="A6083" t="s">
        <v>317</v>
      </c>
    </row>
    <row r="6084" spans="1:1">
      <c r="A6084" t="s">
        <v>317</v>
      </c>
    </row>
    <row r="6085" spans="1:1">
      <c r="A6085" t="s">
        <v>317</v>
      </c>
    </row>
    <row r="6086" spans="1:1">
      <c r="A6086" t="s">
        <v>310</v>
      </c>
    </row>
    <row r="6087" spans="1:1">
      <c r="A6087" t="s">
        <v>310</v>
      </c>
    </row>
    <row r="6088" spans="1:1">
      <c r="A6088" t="s">
        <v>310</v>
      </c>
    </row>
    <row r="6089" spans="1:1">
      <c r="A6089" t="s">
        <v>316</v>
      </c>
    </row>
    <row r="6090" spans="1:1">
      <c r="A6090" t="s">
        <v>316</v>
      </c>
    </row>
    <row r="6091" spans="1:1">
      <c r="A6091" t="s">
        <v>316</v>
      </c>
    </row>
    <row r="6092" spans="1:1">
      <c r="A6092" t="s">
        <v>318</v>
      </c>
    </row>
    <row r="6093" spans="1:1">
      <c r="A6093" t="s">
        <v>314</v>
      </c>
    </row>
    <row r="6094" spans="1:1">
      <c r="A6094" t="s">
        <v>318</v>
      </c>
    </row>
    <row r="6095" spans="1:1">
      <c r="A6095" t="s">
        <v>311</v>
      </c>
    </row>
    <row r="6096" spans="1:1">
      <c r="A6096" t="s">
        <v>311</v>
      </c>
    </row>
    <row r="6097" spans="1:1">
      <c r="A6097" t="s">
        <v>312</v>
      </c>
    </row>
    <row r="6098" spans="1:1">
      <c r="A6098" t="s">
        <v>312</v>
      </c>
    </row>
    <row r="6099" spans="1:1">
      <c r="A6099" t="s">
        <v>315</v>
      </c>
    </row>
    <row r="6100" spans="1:1">
      <c r="A6100" t="s">
        <v>315</v>
      </c>
    </row>
    <row r="6101" spans="1:1">
      <c r="A6101" t="s">
        <v>318</v>
      </c>
    </row>
    <row r="6102" spans="1:1">
      <c r="A6102" t="s">
        <v>317</v>
      </c>
    </row>
    <row r="6103" spans="1:1">
      <c r="A6103" t="s">
        <v>315</v>
      </c>
    </row>
    <row r="6104" spans="1:1">
      <c r="A6104" t="s">
        <v>317</v>
      </c>
    </row>
    <row r="6105" spans="1:1">
      <c r="A6105" t="s">
        <v>312</v>
      </c>
    </row>
    <row r="6106" spans="1:1">
      <c r="A6106" t="s">
        <v>310</v>
      </c>
    </row>
    <row r="6107" spans="1:1">
      <c r="A6107" t="s">
        <v>314</v>
      </c>
    </row>
    <row r="6108" spans="1:1">
      <c r="A6108" t="s">
        <v>314</v>
      </c>
    </row>
    <row r="6109" spans="1:1">
      <c r="A6109" t="s">
        <v>314</v>
      </c>
    </row>
    <row r="6110" spans="1:1">
      <c r="A6110" t="s">
        <v>313</v>
      </c>
    </row>
    <row r="6111" spans="1:1">
      <c r="A6111" t="s">
        <v>313</v>
      </c>
    </row>
    <row r="6112" spans="1:1">
      <c r="A6112" t="s">
        <v>317</v>
      </c>
    </row>
    <row r="6113" spans="1:1">
      <c r="A6113" t="s">
        <v>312</v>
      </c>
    </row>
    <row r="6114" spans="1:1">
      <c r="A6114" t="s">
        <v>312</v>
      </c>
    </row>
    <row r="6115" spans="1:1">
      <c r="A6115" t="s">
        <v>311</v>
      </c>
    </row>
    <row r="6116" spans="1:1">
      <c r="A6116" t="s">
        <v>313</v>
      </c>
    </row>
    <row r="6117" spans="1:1">
      <c r="A6117" t="s">
        <v>311</v>
      </c>
    </row>
    <row r="6118" spans="1:1">
      <c r="A6118" t="s">
        <v>318</v>
      </c>
    </row>
    <row r="6119" spans="1:1">
      <c r="A6119" t="s">
        <v>318</v>
      </c>
    </row>
    <row r="6120" spans="1:1">
      <c r="A6120" t="s">
        <v>316</v>
      </c>
    </row>
    <row r="6121" spans="1:1">
      <c r="A6121" t="s">
        <v>316</v>
      </c>
    </row>
    <row r="6122" spans="1:1">
      <c r="A6122" t="s">
        <v>316</v>
      </c>
    </row>
    <row r="6123" spans="1:1">
      <c r="A6123" t="s">
        <v>310</v>
      </c>
    </row>
    <row r="6124" spans="1:1">
      <c r="A6124" t="s">
        <v>310</v>
      </c>
    </row>
    <row r="6125" spans="1:1">
      <c r="A6125" t="s">
        <v>311</v>
      </c>
    </row>
    <row r="6126" spans="1:1">
      <c r="A6126" t="s">
        <v>318</v>
      </c>
    </row>
    <row r="6127" spans="1:1">
      <c r="A6127" t="s">
        <v>318</v>
      </c>
    </row>
    <row r="6128" spans="1:1">
      <c r="A6128" t="s">
        <v>311</v>
      </c>
    </row>
    <row r="6129" spans="1:1">
      <c r="A6129" t="s">
        <v>311</v>
      </c>
    </row>
    <row r="6130" spans="1:1">
      <c r="A6130" t="s">
        <v>312</v>
      </c>
    </row>
    <row r="6131" spans="1:1">
      <c r="A6131" t="s">
        <v>313</v>
      </c>
    </row>
    <row r="6132" spans="1:1">
      <c r="A6132" t="s">
        <v>312</v>
      </c>
    </row>
    <row r="6133" spans="1:1">
      <c r="A6133" t="s">
        <v>313</v>
      </c>
    </row>
    <row r="6134" spans="1:1">
      <c r="A6134" t="s">
        <v>318</v>
      </c>
    </row>
    <row r="6135" spans="1:1">
      <c r="A6135" t="s">
        <v>314</v>
      </c>
    </row>
    <row r="6136" spans="1:1">
      <c r="A6136" t="s">
        <v>312</v>
      </c>
    </row>
    <row r="6137" spans="1:1">
      <c r="A6137" t="s">
        <v>316</v>
      </c>
    </row>
    <row r="6138" spans="1:1">
      <c r="A6138" t="s">
        <v>313</v>
      </c>
    </row>
    <row r="6139" spans="1:1">
      <c r="A6139" t="s">
        <v>316</v>
      </c>
    </row>
    <row r="6140" spans="1:1">
      <c r="A6140" t="s">
        <v>310</v>
      </c>
    </row>
    <row r="6141" spans="1:1">
      <c r="A6141" t="s">
        <v>310</v>
      </c>
    </row>
    <row r="6142" spans="1:1">
      <c r="A6142" t="s">
        <v>310</v>
      </c>
    </row>
    <row r="6143" spans="1:1">
      <c r="A6143" t="s">
        <v>317</v>
      </c>
    </row>
    <row r="6144" spans="1:1">
      <c r="A6144" t="s">
        <v>317</v>
      </c>
    </row>
    <row r="6145" spans="1:1">
      <c r="A6145" t="s">
        <v>317</v>
      </c>
    </row>
    <row r="6146" spans="1:1">
      <c r="A6146" t="s">
        <v>315</v>
      </c>
    </row>
    <row r="6147" spans="1:1">
      <c r="A6147" t="s">
        <v>315</v>
      </c>
    </row>
    <row r="6148" spans="1:1">
      <c r="A6148" t="s">
        <v>315</v>
      </c>
    </row>
    <row r="6149" spans="1:1">
      <c r="A6149" t="s">
        <v>314</v>
      </c>
    </row>
    <row r="6150" spans="1:1">
      <c r="A6150" t="s">
        <v>316</v>
      </c>
    </row>
    <row r="6151" spans="1:1">
      <c r="A6151" t="s">
        <v>314</v>
      </c>
    </row>
    <row r="6152" spans="1:1">
      <c r="A6152" t="s">
        <v>311</v>
      </c>
    </row>
    <row r="6153" spans="1:1">
      <c r="A6153" t="s">
        <v>310</v>
      </c>
    </row>
    <row r="6154" spans="1:1">
      <c r="A6154" t="s">
        <v>311</v>
      </c>
    </row>
    <row r="6155" spans="1:1">
      <c r="A6155" t="s">
        <v>313</v>
      </c>
    </row>
    <row r="6156" spans="1:1">
      <c r="A6156" t="s">
        <v>313</v>
      </c>
    </row>
    <row r="6157" spans="1:1">
      <c r="A6157" t="s">
        <v>314</v>
      </c>
    </row>
    <row r="6158" spans="1:1">
      <c r="A6158" t="s">
        <v>314</v>
      </c>
    </row>
    <row r="6159" spans="1:1">
      <c r="A6159" t="s">
        <v>314</v>
      </c>
    </row>
    <row r="6160" spans="1:1">
      <c r="A6160" t="s">
        <v>312</v>
      </c>
    </row>
    <row r="6161" spans="1:1">
      <c r="A6161" t="s">
        <v>312</v>
      </c>
    </row>
    <row r="6162" spans="1:1">
      <c r="A6162" t="s">
        <v>311</v>
      </c>
    </row>
    <row r="6163" spans="1:1">
      <c r="A6163" t="s">
        <v>311</v>
      </c>
    </row>
    <row r="6164" spans="1:1">
      <c r="A6164" t="s">
        <v>313</v>
      </c>
    </row>
    <row r="6165" spans="1:1">
      <c r="A6165" t="s">
        <v>310</v>
      </c>
    </row>
    <row r="6166" spans="1:1">
      <c r="A6166" t="s">
        <v>310</v>
      </c>
    </row>
    <row r="6167" spans="1:1">
      <c r="A6167" t="s">
        <v>312</v>
      </c>
    </row>
    <row r="6168" spans="1:1">
      <c r="A6168" t="s">
        <v>310</v>
      </c>
    </row>
    <row r="6169" spans="1:1">
      <c r="A6169" t="s">
        <v>313</v>
      </c>
    </row>
    <row r="6170" spans="1:1">
      <c r="A6170" t="s">
        <v>310</v>
      </c>
    </row>
    <row r="6171" spans="1:1">
      <c r="A6171" t="s">
        <v>310</v>
      </c>
    </row>
    <row r="6172" spans="1:1">
      <c r="A6172" t="s">
        <v>311</v>
      </c>
    </row>
    <row r="6173" spans="1:1">
      <c r="A6173" t="s">
        <v>312</v>
      </c>
    </row>
    <row r="6174" spans="1:1">
      <c r="A6174" t="s">
        <v>311</v>
      </c>
    </row>
    <row r="6175" spans="1:1">
      <c r="A6175" t="s">
        <v>312</v>
      </c>
    </row>
    <row r="6176" spans="1:1">
      <c r="A6176" t="s">
        <v>312</v>
      </c>
    </row>
    <row r="6177" spans="1:1">
      <c r="A6177" t="s">
        <v>313</v>
      </c>
    </row>
    <row r="6178" spans="1:1">
      <c r="A6178" t="s">
        <v>314</v>
      </c>
    </row>
    <row r="6179" spans="1:1">
      <c r="A6179" t="s">
        <v>314</v>
      </c>
    </row>
    <row r="6180" spans="1:1">
      <c r="A6180" t="s">
        <v>314</v>
      </c>
    </row>
    <row r="6181" spans="1:1">
      <c r="A6181" t="s">
        <v>313</v>
      </c>
    </row>
    <row r="6182" spans="1:1">
      <c r="A6182" t="s">
        <v>311</v>
      </c>
    </row>
    <row r="6183" spans="1:1">
      <c r="A6183" t="s">
        <v>312</v>
      </c>
    </row>
    <row r="6184" spans="1:1">
      <c r="A6184" t="s">
        <v>314</v>
      </c>
    </row>
    <row r="6185" spans="1:1">
      <c r="A6185" t="s">
        <v>312</v>
      </c>
    </row>
    <row r="6186" spans="1:1">
      <c r="A6186" t="s">
        <v>311</v>
      </c>
    </row>
    <row r="6187" spans="1:1">
      <c r="A6187" t="s">
        <v>312</v>
      </c>
    </row>
    <row r="6188" spans="1:1">
      <c r="A6188" t="s">
        <v>311</v>
      </c>
    </row>
    <row r="6189" spans="1:1">
      <c r="A6189" t="s">
        <v>310</v>
      </c>
    </row>
    <row r="6190" spans="1:1">
      <c r="A6190" t="s">
        <v>310</v>
      </c>
    </row>
    <row r="6191" spans="1:1">
      <c r="A6191" t="s">
        <v>310</v>
      </c>
    </row>
    <row r="6192" spans="1:1">
      <c r="A6192" t="s">
        <v>313</v>
      </c>
    </row>
    <row r="6193" spans="1:1">
      <c r="A6193" t="s">
        <v>313</v>
      </c>
    </row>
    <row r="6194" spans="1:1">
      <c r="A6194" t="s">
        <v>313</v>
      </c>
    </row>
    <row r="6195" spans="1:1">
      <c r="A6195" t="s">
        <v>314</v>
      </c>
    </row>
    <row r="6196" spans="1:1">
      <c r="A6196" t="s">
        <v>314</v>
      </c>
    </row>
    <row r="6197" spans="1:1">
      <c r="A6197" t="s">
        <v>311</v>
      </c>
    </row>
    <row r="6198" spans="1:1">
      <c r="A6198" t="s">
        <v>314</v>
      </c>
    </row>
    <row r="6199" spans="1:1">
      <c r="A6199" t="s">
        <v>314</v>
      </c>
    </row>
    <row r="6200" spans="1:1">
      <c r="A6200" t="s">
        <v>314</v>
      </c>
    </row>
    <row r="6201" spans="1:1">
      <c r="A6201" t="s">
        <v>313</v>
      </c>
    </row>
    <row r="6202" spans="1:1">
      <c r="A6202" t="s">
        <v>313</v>
      </c>
    </row>
    <row r="6203" spans="1:1">
      <c r="A6203" t="s">
        <v>312</v>
      </c>
    </row>
    <row r="6204" spans="1:1">
      <c r="A6204" t="s">
        <v>312</v>
      </c>
    </row>
    <row r="6205" spans="1:1">
      <c r="A6205" t="s">
        <v>312</v>
      </c>
    </row>
    <row r="6206" spans="1:1">
      <c r="A6206" t="s">
        <v>311</v>
      </c>
    </row>
    <row r="6207" spans="1:1">
      <c r="A6207" t="s">
        <v>313</v>
      </c>
    </row>
    <row r="6208" spans="1:1">
      <c r="A6208" t="s">
        <v>311</v>
      </c>
    </row>
    <row r="6209" spans="1:1">
      <c r="A6209" t="s">
        <v>311</v>
      </c>
    </row>
    <row r="6210" spans="1:1">
      <c r="A6210" t="s">
        <v>310</v>
      </c>
    </row>
    <row r="6211" spans="1:1">
      <c r="A6211" t="s">
        <v>310</v>
      </c>
    </row>
    <row r="6212" spans="1:1">
      <c r="A6212" t="s">
        <v>310</v>
      </c>
    </row>
    <row r="6213" spans="1:1">
      <c r="A6213" t="s">
        <v>314</v>
      </c>
    </row>
    <row r="6214" spans="1:1">
      <c r="A6214" t="s">
        <v>310</v>
      </c>
    </row>
    <row r="6215" spans="1:1">
      <c r="A6215" t="s">
        <v>310</v>
      </c>
    </row>
    <row r="6216" spans="1:1">
      <c r="A6216" t="s">
        <v>310</v>
      </c>
    </row>
    <row r="6217" spans="1:1">
      <c r="A6217" t="s">
        <v>311</v>
      </c>
    </row>
    <row r="6218" spans="1:1">
      <c r="A6218" t="s">
        <v>311</v>
      </c>
    </row>
    <row r="6219" spans="1:1">
      <c r="A6219" t="s">
        <v>311</v>
      </c>
    </row>
    <row r="6220" spans="1:1">
      <c r="A6220" t="s">
        <v>312</v>
      </c>
    </row>
    <row r="6221" spans="1:1">
      <c r="A6221" t="s">
        <v>312</v>
      </c>
    </row>
    <row r="6222" spans="1:1">
      <c r="A6222" t="s">
        <v>312</v>
      </c>
    </row>
    <row r="6223" spans="1:1">
      <c r="A6223" t="s">
        <v>313</v>
      </c>
    </row>
    <row r="6224" spans="1:1">
      <c r="A6224" t="s">
        <v>313</v>
      </c>
    </row>
    <row r="6225" spans="1:1">
      <c r="A6225" t="s">
        <v>313</v>
      </c>
    </row>
    <row r="6226" spans="1:1">
      <c r="A6226" t="s">
        <v>314</v>
      </c>
    </row>
    <row r="6227" spans="1:1">
      <c r="A6227" t="s">
        <v>314</v>
      </c>
    </row>
    <row r="6228" spans="1:1">
      <c r="A6228" t="s">
        <v>314</v>
      </c>
    </row>
    <row r="6229" spans="1:1">
      <c r="A6229" t="s">
        <v>314</v>
      </c>
    </row>
    <row r="6230" spans="1:1">
      <c r="A6230" t="s">
        <v>313</v>
      </c>
    </row>
    <row r="6231" spans="1:1">
      <c r="A6231" t="s">
        <v>310</v>
      </c>
    </row>
    <row r="6232" spans="1:1">
      <c r="A6232" t="s">
        <v>310</v>
      </c>
    </row>
    <row r="6233" spans="1:1">
      <c r="A6233" t="s">
        <v>311</v>
      </c>
    </row>
    <row r="6234" spans="1:1">
      <c r="A6234" t="s">
        <v>311</v>
      </c>
    </row>
    <row r="6235" spans="1:1">
      <c r="A6235" t="s">
        <v>311</v>
      </c>
    </row>
    <row r="6236" spans="1:1">
      <c r="A6236" t="s">
        <v>314</v>
      </c>
    </row>
    <row r="6237" spans="1:1">
      <c r="A6237" t="s">
        <v>312</v>
      </c>
    </row>
    <row r="6238" spans="1:1">
      <c r="A6238" t="s">
        <v>312</v>
      </c>
    </row>
    <row r="6239" spans="1:1">
      <c r="A6239" t="s">
        <v>313</v>
      </c>
    </row>
    <row r="6240" spans="1:1">
      <c r="A6240" t="s">
        <v>313</v>
      </c>
    </row>
    <row r="6241" spans="1:1">
      <c r="A6241" t="s">
        <v>312</v>
      </c>
    </row>
    <row r="6242" spans="1:1">
      <c r="A6242" t="s">
        <v>316</v>
      </c>
    </row>
    <row r="6243" spans="1:1">
      <c r="A6243" t="s">
        <v>310</v>
      </c>
    </row>
    <row r="6244" spans="1:1">
      <c r="A6244" t="s">
        <v>310</v>
      </c>
    </row>
    <row r="6245" spans="1:1">
      <c r="A6245" t="s">
        <v>310</v>
      </c>
    </row>
    <row r="6246" spans="1:1">
      <c r="A6246" t="s">
        <v>317</v>
      </c>
    </row>
    <row r="6247" spans="1:1">
      <c r="A6247" t="s">
        <v>317</v>
      </c>
    </row>
    <row r="6248" spans="1:1">
      <c r="A6248" t="s">
        <v>313</v>
      </c>
    </row>
    <row r="6249" spans="1:1">
      <c r="A6249" t="s">
        <v>313</v>
      </c>
    </row>
    <row r="6250" spans="1:1">
      <c r="A6250" t="s">
        <v>314</v>
      </c>
    </row>
    <row r="6251" spans="1:1">
      <c r="A6251" t="s">
        <v>314</v>
      </c>
    </row>
    <row r="6252" spans="1:1">
      <c r="A6252" t="s">
        <v>316</v>
      </c>
    </row>
    <row r="6253" spans="1:1">
      <c r="A6253" t="s">
        <v>314</v>
      </c>
    </row>
    <row r="6254" spans="1:1">
      <c r="A6254" t="s">
        <v>311</v>
      </c>
    </row>
    <row r="6255" spans="1:1">
      <c r="A6255" t="s">
        <v>313</v>
      </c>
    </row>
    <row r="6256" spans="1:1">
      <c r="A6256" t="s">
        <v>316</v>
      </c>
    </row>
    <row r="6257" spans="1:1">
      <c r="A6257" t="s">
        <v>316</v>
      </c>
    </row>
    <row r="6258" spans="1:1">
      <c r="A6258" t="s">
        <v>318</v>
      </c>
    </row>
    <row r="6259" spans="1:1">
      <c r="A6259" t="s">
        <v>318</v>
      </c>
    </row>
    <row r="6260" spans="1:1">
      <c r="A6260" t="s">
        <v>315</v>
      </c>
    </row>
    <row r="6261" spans="1:1">
      <c r="A6261" t="s">
        <v>315</v>
      </c>
    </row>
    <row r="6262" spans="1:1">
      <c r="A6262" t="s">
        <v>315</v>
      </c>
    </row>
    <row r="6263" spans="1:1">
      <c r="A6263" t="s">
        <v>317</v>
      </c>
    </row>
    <row r="6264" spans="1:1">
      <c r="A6264" t="s">
        <v>317</v>
      </c>
    </row>
    <row r="6265" spans="1:1">
      <c r="A6265" t="s">
        <v>318</v>
      </c>
    </row>
    <row r="6266" spans="1:1">
      <c r="A6266" t="s">
        <v>317</v>
      </c>
    </row>
    <row r="6267" spans="1:1">
      <c r="A6267" t="s">
        <v>310</v>
      </c>
    </row>
    <row r="6268" spans="1:1">
      <c r="A6268" t="s">
        <v>310</v>
      </c>
    </row>
    <row r="6269" spans="1:1">
      <c r="A6269" t="s">
        <v>316</v>
      </c>
    </row>
    <row r="6270" spans="1:1">
      <c r="A6270" t="s">
        <v>311</v>
      </c>
    </row>
    <row r="6271" spans="1:1">
      <c r="A6271" t="s">
        <v>316</v>
      </c>
    </row>
    <row r="6272" spans="1:1">
      <c r="A6272" t="s">
        <v>318</v>
      </c>
    </row>
    <row r="6273" spans="1:1">
      <c r="A6273" t="s">
        <v>310</v>
      </c>
    </row>
    <row r="6274" spans="1:1">
      <c r="A6274" t="s">
        <v>311</v>
      </c>
    </row>
    <row r="6275" spans="1:1">
      <c r="A6275" t="s">
        <v>315</v>
      </c>
    </row>
    <row r="6276" spans="1:1">
      <c r="A6276" t="s">
        <v>312</v>
      </c>
    </row>
    <row r="6277" spans="1:1">
      <c r="A6277" t="s">
        <v>318</v>
      </c>
    </row>
    <row r="6278" spans="1:1">
      <c r="A6278" t="s">
        <v>312</v>
      </c>
    </row>
    <row r="6279" spans="1:1">
      <c r="A6279" t="s">
        <v>314</v>
      </c>
    </row>
    <row r="6280" spans="1:1">
      <c r="A6280" t="s">
        <v>314</v>
      </c>
    </row>
    <row r="6281" spans="1:1">
      <c r="A6281" t="s">
        <v>314</v>
      </c>
    </row>
    <row r="6282" spans="1:1">
      <c r="A6282" t="s">
        <v>313</v>
      </c>
    </row>
    <row r="6283" spans="1:1">
      <c r="A6283" t="s">
        <v>313</v>
      </c>
    </row>
    <row r="6284" spans="1:1">
      <c r="A6284" t="s">
        <v>313</v>
      </c>
    </row>
    <row r="6285" spans="1:1">
      <c r="A6285" t="s">
        <v>312</v>
      </c>
    </row>
    <row r="6286" spans="1:1">
      <c r="A6286" t="s">
        <v>318</v>
      </c>
    </row>
    <row r="6287" spans="1:1">
      <c r="A6287" t="s">
        <v>312</v>
      </c>
    </row>
    <row r="6288" spans="1:1">
      <c r="A6288" t="s">
        <v>311</v>
      </c>
    </row>
    <row r="6289" spans="1:1">
      <c r="A6289" t="s">
        <v>311</v>
      </c>
    </row>
    <row r="6290" spans="1:1">
      <c r="A6290" t="s">
        <v>311</v>
      </c>
    </row>
    <row r="6291" spans="1:1">
      <c r="A6291" t="s">
        <v>315</v>
      </c>
    </row>
    <row r="6292" spans="1:1">
      <c r="A6292" t="s">
        <v>315</v>
      </c>
    </row>
    <row r="6293" spans="1:1">
      <c r="A6293" t="s">
        <v>317</v>
      </c>
    </row>
    <row r="6294" spans="1:1">
      <c r="A6294" t="s">
        <v>312</v>
      </c>
    </row>
    <row r="6295" spans="1:1">
      <c r="A6295" t="s">
        <v>312</v>
      </c>
    </row>
    <row r="6296" spans="1:1">
      <c r="A6296" t="s">
        <v>313</v>
      </c>
    </row>
    <row r="6297" spans="1:1">
      <c r="A6297" t="s">
        <v>313</v>
      </c>
    </row>
    <row r="6298" spans="1:1">
      <c r="A6298" t="s">
        <v>313</v>
      </c>
    </row>
    <row r="6299" spans="1:1">
      <c r="A6299" t="s">
        <v>312</v>
      </c>
    </row>
    <row r="6300" spans="1:1">
      <c r="A6300" t="s">
        <v>312</v>
      </c>
    </row>
    <row r="6301" spans="1:1">
      <c r="A6301" t="s">
        <v>312</v>
      </c>
    </row>
    <row r="6302" spans="1:1">
      <c r="A6302" t="s">
        <v>314</v>
      </c>
    </row>
    <row r="6303" spans="1:1">
      <c r="A6303" t="s">
        <v>311</v>
      </c>
    </row>
    <row r="6304" spans="1:1">
      <c r="A6304" t="s">
        <v>311</v>
      </c>
    </row>
    <row r="6305" spans="1:1">
      <c r="A6305" t="s">
        <v>314</v>
      </c>
    </row>
    <row r="6306" spans="1:1">
      <c r="A6306" t="s">
        <v>314</v>
      </c>
    </row>
    <row r="6307" spans="1:1">
      <c r="A6307" t="s">
        <v>310</v>
      </c>
    </row>
    <row r="6308" spans="1:1">
      <c r="A6308" t="s">
        <v>310</v>
      </c>
    </row>
    <row r="6309" spans="1:1">
      <c r="A6309" t="s">
        <v>311</v>
      </c>
    </row>
    <row r="6310" spans="1:1">
      <c r="A6310" t="s">
        <v>310</v>
      </c>
    </row>
    <row r="6311" spans="1:1">
      <c r="A6311" t="s">
        <v>314</v>
      </c>
    </row>
    <row r="6312" spans="1:1">
      <c r="A6312" t="s">
        <v>310</v>
      </c>
    </row>
    <row r="6313" spans="1:1">
      <c r="A6313" t="s">
        <v>316</v>
      </c>
    </row>
    <row r="6314" spans="1:1">
      <c r="A6314" t="s">
        <v>310</v>
      </c>
    </row>
    <row r="6315" spans="1:1">
      <c r="A6315" t="s">
        <v>310</v>
      </c>
    </row>
    <row r="6316" spans="1:1">
      <c r="A6316" t="s">
        <v>318</v>
      </c>
    </row>
    <row r="6317" spans="1:1">
      <c r="A6317" t="s">
        <v>317</v>
      </c>
    </row>
    <row r="6318" spans="1:1">
      <c r="A6318" t="s">
        <v>317</v>
      </c>
    </row>
    <row r="6319" spans="1:1">
      <c r="A6319" t="s">
        <v>317</v>
      </c>
    </row>
    <row r="6320" spans="1:1">
      <c r="A6320" t="s">
        <v>315</v>
      </c>
    </row>
    <row r="6321" spans="1:1">
      <c r="A6321" t="s">
        <v>315</v>
      </c>
    </row>
    <row r="6322" spans="1:1">
      <c r="A6322" t="s">
        <v>315</v>
      </c>
    </row>
    <row r="6323" spans="1:1">
      <c r="A6323" t="s">
        <v>318</v>
      </c>
    </row>
    <row r="6324" spans="1:1">
      <c r="A6324" t="s">
        <v>318</v>
      </c>
    </row>
    <row r="6325" spans="1:1">
      <c r="A6325" t="s">
        <v>311</v>
      </c>
    </row>
    <row r="6326" spans="1:1">
      <c r="A6326" t="s">
        <v>311</v>
      </c>
    </row>
    <row r="6327" spans="1:1">
      <c r="A6327" t="s">
        <v>314</v>
      </c>
    </row>
    <row r="6328" spans="1:1">
      <c r="A6328" t="s">
        <v>311</v>
      </c>
    </row>
    <row r="6329" spans="1:1">
      <c r="A6329" t="s">
        <v>312</v>
      </c>
    </row>
    <row r="6330" spans="1:1">
      <c r="A6330" t="s">
        <v>312</v>
      </c>
    </row>
    <row r="6331" spans="1:1">
      <c r="A6331" t="s">
        <v>312</v>
      </c>
    </row>
    <row r="6332" spans="1:1">
      <c r="A6332" t="s">
        <v>313</v>
      </c>
    </row>
    <row r="6333" spans="1:1">
      <c r="A6333" t="s">
        <v>313</v>
      </c>
    </row>
    <row r="6334" spans="1:1">
      <c r="A6334" t="s">
        <v>313</v>
      </c>
    </row>
    <row r="6335" spans="1:1">
      <c r="A6335" t="s">
        <v>314</v>
      </c>
    </row>
    <row r="6336" spans="1:1">
      <c r="A6336" t="s">
        <v>316</v>
      </c>
    </row>
    <row r="6337" spans="1:1">
      <c r="A6337" t="s">
        <v>316</v>
      </c>
    </row>
    <row r="6338" spans="1:1">
      <c r="A6338" t="s">
        <v>310</v>
      </c>
    </row>
    <row r="6339" spans="1:1">
      <c r="A6339" t="s">
        <v>314</v>
      </c>
    </row>
    <row r="6340" spans="1:1">
      <c r="A6340" t="s">
        <v>314</v>
      </c>
    </row>
    <row r="6341" spans="1:1">
      <c r="A6341" t="s">
        <v>314</v>
      </c>
    </row>
    <row r="6342" spans="1:1">
      <c r="A6342" t="s">
        <v>313</v>
      </c>
    </row>
    <row r="6343" spans="1:1">
      <c r="A6343" t="s">
        <v>313</v>
      </c>
    </row>
    <row r="6344" spans="1:1">
      <c r="A6344" t="s">
        <v>312</v>
      </c>
    </row>
    <row r="6345" spans="1:1">
      <c r="A6345" t="s">
        <v>312</v>
      </c>
    </row>
    <row r="6346" spans="1:1">
      <c r="A6346" t="s">
        <v>312</v>
      </c>
    </row>
    <row r="6347" spans="1:1">
      <c r="A6347" t="s">
        <v>311</v>
      </c>
    </row>
    <row r="6348" spans="1:1">
      <c r="A6348" t="s">
        <v>311</v>
      </c>
    </row>
    <row r="6349" spans="1:1">
      <c r="A6349" t="s">
        <v>311</v>
      </c>
    </row>
    <row r="6350" spans="1:1">
      <c r="A6350" t="s">
        <v>310</v>
      </c>
    </row>
    <row r="6351" spans="1:1">
      <c r="A6351" t="s">
        <v>310</v>
      </c>
    </row>
    <row r="6352" spans="1:1">
      <c r="A6352" t="s">
        <v>313</v>
      </c>
    </row>
    <row r="6353" spans="1:1">
      <c r="A6353" t="s">
        <v>314</v>
      </c>
    </row>
    <row r="6354" spans="1:1">
      <c r="A6354" t="s">
        <v>314</v>
      </c>
    </row>
    <row r="6355" spans="1:1">
      <c r="A6355" t="s">
        <v>314</v>
      </c>
    </row>
    <row r="6356" spans="1:1">
      <c r="A6356" t="s">
        <v>313</v>
      </c>
    </row>
    <row r="6357" spans="1:1">
      <c r="A6357" t="s">
        <v>313</v>
      </c>
    </row>
    <row r="6358" spans="1:1">
      <c r="A6358" t="s">
        <v>313</v>
      </c>
    </row>
    <row r="6359" spans="1:1">
      <c r="A6359" t="s">
        <v>312</v>
      </c>
    </row>
    <row r="6360" spans="1:1">
      <c r="A6360" t="s">
        <v>312</v>
      </c>
    </row>
    <row r="6361" spans="1:1">
      <c r="A6361" t="s">
        <v>312</v>
      </c>
    </row>
    <row r="6362" spans="1:1">
      <c r="A6362" t="s">
        <v>311</v>
      </c>
    </row>
    <row r="6363" spans="1:1">
      <c r="A6363" t="s">
        <v>311</v>
      </c>
    </row>
    <row r="6364" spans="1:1">
      <c r="A6364" t="s">
        <v>311</v>
      </c>
    </row>
    <row r="6365" spans="1:1">
      <c r="A6365" t="s">
        <v>310</v>
      </c>
    </row>
    <row r="6366" spans="1:1">
      <c r="A6366" t="s">
        <v>310</v>
      </c>
    </row>
    <row r="6367" spans="1:1">
      <c r="A6367" t="s">
        <v>310</v>
      </c>
    </row>
    <row r="6368" spans="1:1">
      <c r="A6368" t="s">
        <v>314</v>
      </c>
    </row>
    <row r="6369" spans="1:1">
      <c r="A6369" t="s">
        <v>314</v>
      </c>
    </row>
    <row r="6370" spans="1:1">
      <c r="A6370" t="s">
        <v>314</v>
      </c>
    </row>
    <row r="6371" spans="1:1">
      <c r="A6371" t="s">
        <v>313</v>
      </c>
    </row>
    <row r="6372" spans="1:1">
      <c r="A6372" t="s">
        <v>313</v>
      </c>
    </row>
    <row r="6373" spans="1:1">
      <c r="A6373" t="s">
        <v>313</v>
      </c>
    </row>
    <row r="6374" spans="1:1">
      <c r="A6374" t="s">
        <v>312</v>
      </c>
    </row>
    <row r="6375" spans="1:1">
      <c r="A6375" t="s">
        <v>312</v>
      </c>
    </row>
    <row r="6376" spans="1:1">
      <c r="A6376" t="s">
        <v>312</v>
      </c>
    </row>
    <row r="6377" spans="1:1">
      <c r="A6377" t="s">
        <v>311</v>
      </c>
    </row>
    <row r="6378" spans="1:1">
      <c r="A6378" t="s">
        <v>311</v>
      </c>
    </row>
    <row r="6379" spans="1:1">
      <c r="A6379" t="s">
        <v>311</v>
      </c>
    </row>
    <row r="6380" spans="1:1">
      <c r="A6380" t="s">
        <v>310</v>
      </c>
    </row>
    <row r="6381" spans="1:1">
      <c r="A6381" t="s">
        <v>310</v>
      </c>
    </row>
    <row r="6382" spans="1:1">
      <c r="A6382" t="s">
        <v>310</v>
      </c>
    </row>
    <row r="6383" spans="1:1">
      <c r="A6383" t="s">
        <v>314</v>
      </c>
    </row>
    <row r="6384" spans="1:1">
      <c r="A6384" t="s">
        <v>314</v>
      </c>
    </row>
    <row r="6385" spans="1:1">
      <c r="A6385" t="s">
        <v>314</v>
      </c>
    </row>
    <row r="6386" spans="1:1">
      <c r="A6386" t="s">
        <v>313</v>
      </c>
    </row>
    <row r="6387" spans="1:1">
      <c r="A6387" t="s">
        <v>313</v>
      </c>
    </row>
    <row r="6388" spans="1:1">
      <c r="A6388" t="s">
        <v>313</v>
      </c>
    </row>
    <row r="6389" spans="1:1">
      <c r="A6389" t="s">
        <v>312</v>
      </c>
    </row>
    <row r="6390" spans="1:1">
      <c r="A6390" t="s">
        <v>312</v>
      </c>
    </row>
    <row r="6391" spans="1:1">
      <c r="A6391" t="s">
        <v>312</v>
      </c>
    </row>
    <row r="6392" spans="1:1">
      <c r="A6392" t="s">
        <v>311</v>
      </c>
    </row>
    <row r="6393" spans="1:1">
      <c r="A6393" t="s">
        <v>311</v>
      </c>
    </row>
    <row r="6394" spans="1:1">
      <c r="A6394" t="s">
        <v>311</v>
      </c>
    </row>
    <row r="6395" spans="1:1">
      <c r="A6395" t="s">
        <v>310</v>
      </c>
    </row>
    <row r="6396" spans="1:1">
      <c r="A6396" t="s">
        <v>310</v>
      </c>
    </row>
    <row r="6397" spans="1:1">
      <c r="A6397" t="s">
        <v>310</v>
      </c>
    </row>
  </sheetData>
  <mergeCells count="3">
    <mergeCell ref="V1:X1"/>
    <mergeCell ref="S1:T1"/>
    <mergeCell ref="P1:Q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7FDE-0DAB-4658-829F-7A693CCBC3B4}">
  <dimension ref="A1:K181"/>
  <sheetViews>
    <sheetView topLeftCell="B1" workbookViewId="0">
      <pane ySplit="1" topLeftCell="A11" activePane="bottomLeft" state="frozen"/>
      <selection pane="bottomLeft" activeCell="J23" sqref="J23"/>
    </sheetView>
  </sheetViews>
  <sheetFormatPr defaultRowHeight="14.4"/>
  <cols>
    <col min="2" max="2" width="69.6640625" bestFit="1" customWidth="1"/>
    <col min="3" max="3" width="15.88671875" bestFit="1" customWidth="1"/>
    <col min="4" max="4" width="16.6640625" customWidth="1"/>
    <col min="5" max="5" width="19" bestFit="1" customWidth="1"/>
    <col min="6" max="6" width="22" customWidth="1"/>
    <col min="7" max="7" width="17.88671875" customWidth="1"/>
    <col min="8" max="8" width="12" bestFit="1" customWidth="1"/>
  </cols>
  <sheetData>
    <row r="1" spans="1:11">
      <c r="A1" t="s">
        <v>406</v>
      </c>
      <c r="B1" t="s">
        <v>408</v>
      </c>
      <c r="C1" s="91" t="s">
        <v>431</v>
      </c>
      <c r="D1" s="91" t="s">
        <v>430</v>
      </c>
      <c r="E1" s="92" t="s">
        <v>432</v>
      </c>
      <c r="F1" s="92" t="s">
        <v>433</v>
      </c>
      <c r="G1" s="90" t="s">
        <v>409</v>
      </c>
      <c r="H1" t="s">
        <v>434</v>
      </c>
      <c r="I1" t="s">
        <v>435</v>
      </c>
      <c r="J1" t="s">
        <v>436</v>
      </c>
      <c r="K1" t="s">
        <v>35</v>
      </c>
    </row>
    <row r="2" spans="1:11">
      <c r="A2">
        <v>0</v>
      </c>
      <c r="B2" t="s">
        <v>407</v>
      </c>
      <c r="C2" s="90" t="s">
        <v>410</v>
      </c>
      <c r="D2" s="90" t="s">
        <v>411</v>
      </c>
      <c r="E2" s="90" t="s">
        <v>410</v>
      </c>
      <c r="F2" s="90" t="s">
        <v>410</v>
      </c>
      <c r="G2" s="90" t="s">
        <v>411</v>
      </c>
      <c r="H2" s="90">
        <f>COUNTIF(Table1[[#This Row],[.dat (150hz)]:[.csv (2hz)]],"Yes")</f>
        <v>2</v>
      </c>
      <c r="I2" s="90" t="str">
        <f>IF(AND(Table1[[#This Row],[.dat (150hz)]]="Yes",Table1[[#This Row],[.hea (150hz)]]="Yes"),"Yes","No")</f>
        <v>No</v>
      </c>
      <c r="J2" s="90" t="str">
        <f>IF(AND(Table1[[#This Row],[_ppg.dat (PPG)]]="Yes",Table1[[#This Row],[_ppg.hea (PPG)]]="Yes"),"Yes","No")</f>
        <v>No</v>
      </c>
      <c r="K2" s="90" t="str">
        <f>Table1[[#This Row],[.csv (2hz)]]</f>
        <v>Yes</v>
      </c>
    </row>
    <row r="3" spans="1:11">
      <c r="A3">
        <v>0</v>
      </c>
      <c r="B3" t="s">
        <v>412</v>
      </c>
      <c r="C3" s="90" t="s">
        <v>410</v>
      </c>
      <c r="D3" s="90" t="s">
        <v>410</v>
      </c>
      <c r="E3" s="90" t="s">
        <v>410</v>
      </c>
      <c r="F3" s="90" t="s">
        <v>410</v>
      </c>
      <c r="G3" s="90" t="s">
        <v>411</v>
      </c>
      <c r="H3" s="90">
        <f>COUNTIF(Table1[[#This Row],[.dat (150hz)]:[.csv (2hz)]],"Yes")</f>
        <v>1</v>
      </c>
      <c r="I3" s="90" t="str">
        <f>IF(AND(Table1[[#This Row],[.dat (150hz)]]="Yes",Table1[[#This Row],[.hea (150hz)]]="Yes"),"Yes","No")</f>
        <v>No</v>
      </c>
      <c r="J3" s="90" t="str">
        <f>IF(AND(Table1[[#This Row],[_ppg.dat (PPG)]]="Yes",Table1[[#This Row],[_ppg.hea (PPG)]]="Yes"),"Yes","No")</f>
        <v>No</v>
      </c>
      <c r="K3" s="90" t="str">
        <f>Table1[[#This Row],[.csv (2hz)]]</f>
        <v>Yes</v>
      </c>
    </row>
    <row r="4" spans="1:11">
      <c r="A4">
        <v>0</v>
      </c>
      <c r="B4" t="s">
        <v>413</v>
      </c>
      <c r="C4" s="90" t="s">
        <v>411</v>
      </c>
      <c r="D4" s="90" t="s">
        <v>410</v>
      </c>
      <c r="E4" s="90" t="s">
        <v>411</v>
      </c>
      <c r="F4" s="90" t="s">
        <v>411</v>
      </c>
      <c r="G4" s="90" t="s">
        <v>410</v>
      </c>
      <c r="H4" s="90">
        <f>COUNTIF(Table1[[#This Row],[.dat (150hz)]:[.csv (2hz)]],"Yes")</f>
        <v>3</v>
      </c>
      <c r="I4" s="90" t="str">
        <f>IF(AND(Table1[[#This Row],[.dat (150hz)]]="Yes",Table1[[#This Row],[.hea (150hz)]]="Yes"),"Yes","No")</f>
        <v>No</v>
      </c>
      <c r="J4" s="90" t="str">
        <f>IF(AND(Table1[[#This Row],[_ppg.dat (PPG)]]="Yes",Table1[[#This Row],[_ppg.hea (PPG)]]="Yes"),"Yes","No")</f>
        <v>Yes</v>
      </c>
      <c r="K4" s="90" t="str">
        <f>Table1[[#This Row],[.csv (2hz)]]</f>
        <v>No</v>
      </c>
    </row>
    <row r="5" spans="1:11">
      <c r="A5">
        <v>0</v>
      </c>
      <c r="B5" t="s">
        <v>414</v>
      </c>
      <c r="C5" s="90" t="s">
        <v>411</v>
      </c>
      <c r="D5" s="90" t="s">
        <v>411</v>
      </c>
      <c r="E5" s="90" t="s">
        <v>411</v>
      </c>
      <c r="F5" s="90" t="s">
        <v>410</v>
      </c>
      <c r="G5" s="90" t="s">
        <v>410</v>
      </c>
      <c r="H5" s="90">
        <f>COUNTIF(Table1[[#This Row],[.dat (150hz)]:[.csv (2hz)]],"Yes")</f>
        <v>3</v>
      </c>
      <c r="I5" s="90" t="str">
        <f>IF(AND(Table1[[#This Row],[.dat (150hz)]]="Yes",Table1[[#This Row],[.hea (150hz)]]="Yes"),"Yes","No")</f>
        <v>Yes</v>
      </c>
      <c r="J5" s="90" t="str">
        <f>IF(AND(Table1[[#This Row],[_ppg.dat (PPG)]]="Yes",Table1[[#This Row],[_ppg.hea (PPG)]]="Yes"),"Yes","No")</f>
        <v>No</v>
      </c>
      <c r="K5" s="90" t="str">
        <f>Table1[[#This Row],[.csv (2hz)]]</f>
        <v>No</v>
      </c>
    </row>
    <row r="6" spans="1:11">
      <c r="A6">
        <v>0</v>
      </c>
      <c r="B6" t="s">
        <v>415</v>
      </c>
      <c r="C6" s="90" t="s">
        <v>410</v>
      </c>
      <c r="D6" s="90" t="s">
        <v>410</v>
      </c>
      <c r="E6" s="90" t="s">
        <v>410</v>
      </c>
      <c r="F6" s="90" t="s">
        <v>411</v>
      </c>
      <c r="G6" s="90" t="s">
        <v>411</v>
      </c>
      <c r="H6" s="90">
        <f>COUNTIF(Table1[[#This Row],[.dat (150hz)]:[.csv (2hz)]],"Yes")</f>
        <v>2</v>
      </c>
      <c r="I6" s="90" t="str">
        <f>IF(AND(Table1[[#This Row],[.dat (150hz)]]="Yes",Table1[[#This Row],[.hea (150hz)]]="Yes"),"Yes","No")</f>
        <v>No</v>
      </c>
      <c r="J6" s="90" t="str">
        <f>IF(AND(Table1[[#This Row],[_ppg.dat (PPG)]]="Yes",Table1[[#This Row],[_ppg.hea (PPG)]]="Yes"),"Yes","No")</f>
        <v>No</v>
      </c>
      <c r="K6" s="90" t="str">
        <f>Table1[[#This Row],[.csv (2hz)]]</f>
        <v>Yes</v>
      </c>
    </row>
    <row r="7" spans="1:11">
      <c r="A7">
        <v>0</v>
      </c>
      <c r="B7" t="s">
        <v>416</v>
      </c>
      <c r="C7" s="90" t="s">
        <v>411</v>
      </c>
      <c r="D7" s="90" t="s">
        <v>411</v>
      </c>
      <c r="E7" s="90" t="s">
        <v>410</v>
      </c>
      <c r="F7" s="90" t="s">
        <v>410</v>
      </c>
      <c r="G7" s="90" t="s">
        <v>410</v>
      </c>
      <c r="H7" s="90">
        <f>COUNTIF(Table1[[#This Row],[.dat (150hz)]:[.csv (2hz)]],"Yes")</f>
        <v>2</v>
      </c>
      <c r="I7" s="90" t="str">
        <f>IF(AND(Table1[[#This Row],[.dat (150hz)]]="Yes",Table1[[#This Row],[.hea (150hz)]]="Yes"),"Yes","No")</f>
        <v>Yes</v>
      </c>
      <c r="J7" s="90" t="str">
        <f>IF(AND(Table1[[#This Row],[_ppg.dat (PPG)]]="Yes",Table1[[#This Row],[_ppg.hea (PPG)]]="Yes"),"Yes","No")</f>
        <v>No</v>
      </c>
      <c r="K7" s="90" t="str">
        <f>Table1[[#This Row],[.csv (2hz)]]</f>
        <v>No</v>
      </c>
    </row>
    <row r="8" spans="1:11">
      <c r="A8">
        <v>0</v>
      </c>
      <c r="B8" t="s">
        <v>417</v>
      </c>
      <c r="C8" s="90" t="s">
        <v>410</v>
      </c>
      <c r="D8" s="90" t="s">
        <v>411</v>
      </c>
      <c r="E8" s="90" t="s">
        <v>410</v>
      </c>
      <c r="F8" s="90" t="s">
        <v>410</v>
      </c>
      <c r="G8" s="90" t="s">
        <v>410</v>
      </c>
      <c r="H8" s="90">
        <f>COUNTIF(Table1[[#This Row],[.dat (150hz)]:[.csv (2hz)]],"Yes")</f>
        <v>1</v>
      </c>
      <c r="I8" s="90" t="str">
        <f>IF(AND(Table1[[#This Row],[.dat (150hz)]]="Yes",Table1[[#This Row],[.hea (150hz)]]="Yes"),"Yes","No")</f>
        <v>No</v>
      </c>
      <c r="J8" s="90" t="str">
        <f>IF(AND(Table1[[#This Row],[_ppg.dat (PPG)]]="Yes",Table1[[#This Row],[_ppg.hea (PPG)]]="Yes"),"Yes","No")</f>
        <v>No</v>
      </c>
      <c r="K8" s="90" t="str">
        <f>Table1[[#This Row],[.csv (2hz)]]</f>
        <v>No</v>
      </c>
    </row>
    <row r="9" spans="1:11">
      <c r="A9">
        <v>0</v>
      </c>
      <c r="B9" t="s">
        <v>418</v>
      </c>
      <c r="C9" s="90" t="s">
        <v>410</v>
      </c>
      <c r="D9" s="90" t="s">
        <v>411</v>
      </c>
      <c r="E9" s="90" t="s">
        <v>410</v>
      </c>
      <c r="F9" s="90" t="s">
        <v>410</v>
      </c>
      <c r="G9" s="90" t="s">
        <v>411</v>
      </c>
      <c r="H9" s="90">
        <f>COUNTIF(Table1[[#This Row],[.dat (150hz)]:[.csv (2hz)]],"Yes")</f>
        <v>2</v>
      </c>
      <c r="I9" s="90" t="str">
        <f>IF(AND(Table1[[#This Row],[.dat (150hz)]]="Yes",Table1[[#This Row],[.hea (150hz)]]="Yes"),"Yes","No")</f>
        <v>No</v>
      </c>
      <c r="J9" s="90" t="str">
        <f>IF(AND(Table1[[#This Row],[_ppg.dat (PPG)]]="Yes",Table1[[#This Row],[_ppg.hea (PPG)]]="Yes"),"Yes","No")</f>
        <v>No</v>
      </c>
      <c r="K9" s="90" t="str">
        <f>Table1[[#This Row],[.csv (2hz)]]</f>
        <v>Yes</v>
      </c>
    </row>
    <row r="10" spans="1:11">
      <c r="A10">
        <v>0</v>
      </c>
      <c r="B10" t="s">
        <v>419</v>
      </c>
      <c r="C10" s="90" t="s">
        <v>410</v>
      </c>
      <c r="D10" s="90" t="s">
        <v>411</v>
      </c>
      <c r="E10" s="90" t="s">
        <v>410</v>
      </c>
      <c r="F10" s="90" t="s">
        <v>410</v>
      </c>
      <c r="G10" s="90" t="s">
        <v>410</v>
      </c>
      <c r="H10" s="90">
        <f>COUNTIF(Table1[[#This Row],[.dat (150hz)]:[.csv (2hz)]],"Yes")</f>
        <v>1</v>
      </c>
      <c r="I10" s="90" t="str">
        <f>IF(AND(Table1[[#This Row],[.dat (150hz)]]="Yes",Table1[[#This Row],[.hea (150hz)]]="Yes"),"Yes","No")</f>
        <v>No</v>
      </c>
      <c r="J10" s="90" t="str">
        <f>IF(AND(Table1[[#This Row],[_ppg.dat (PPG)]]="Yes",Table1[[#This Row],[_ppg.hea (PPG)]]="Yes"),"Yes","No")</f>
        <v>No</v>
      </c>
      <c r="K10" s="90" t="str">
        <f>Table1[[#This Row],[.csv (2hz)]]</f>
        <v>No</v>
      </c>
    </row>
    <row r="11" spans="1:11">
      <c r="A11">
        <v>0</v>
      </c>
      <c r="B11" t="s">
        <v>420</v>
      </c>
      <c r="C11" s="90" t="s">
        <v>410</v>
      </c>
      <c r="D11" s="90" t="s">
        <v>411</v>
      </c>
      <c r="E11" s="90" t="s">
        <v>410</v>
      </c>
      <c r="F11" s="90" t="s">
        <v>410</v>
      </c>
      <c r="G11" s="90" t="s">
        <v>411</v>
      </c>
      <c r="H11" s="90">
        <f>COUNTIF(Table1[[#This Row],[.dat (150hz)]:[.csv (2hz)]],"Yes")</f>
        <v>2</v>
      </c>
      <c r="I11" s="90" t="str">
        <f>IF(AND(Table1[[#This Row],[.dat (150hz)]]="Yes",Table1[[#This Row],[.hea (150hz)]]="Yes"),"Yes","No")</f>
        <v>No</v>
      </c>
      <c r="J11" s="90" t="str">
        <f>IF(AND(Table1[[#This Row],[_ppg.dat (PPG)]]="Yes",Table1[[#This Row],[_ppg.hea (PPG)]]="Yes"),"Yes","No")</f>
        <v>No</v>
      </c>
      <c r="K11" s="90" t="str">
        <f>Table1[[#This Row],[.csv (2hz)]]</f>
        <v>Yes</v>
      </c>
    </row>
    <row r="12" spans="1:11">
      <c r="A12">
        <v>0</v>
      </c>
      <c r="B12" t="s">
        <v>421</v>
      </c>
      <c r="C12" s="90" t="s">
        <v>410</v>
      </c>
      <c r="D12" s="90" t="s">
        <v>411</v>
      </c>
      <c r="E12" s="90" t="s">
        <v>410</v>
      </c>
      <c r="F12" s="90" t="s">
        <v>410</v>
      </c>
      <c r="G12" s="90" t="s">
        <v>411</v>
      </c>
      <c r="H12" s="90">
        <f>COUNTIF(Table1[[#This Row],[.dat (150hz)]:[.csv (2hz)]],"Yes")</f>
        <v>2</v>
      </c>
      <c r="I12" s="90" t="str">
        <f>IF(AND(Table1[[#This Row],[.dat (150hz)]]="Yes",Table1[[#This Row],[.hea (150hz)]]="Yes"),"Yes","No")</f>
        <v>No</v>
      </c>
      <c r="J12" s="90" t="str">
        <f>IF(AND(Table1[[#This Row],[_ppg.dat (PPG)]]="Yes",Table1[[#This Row],[_ppg.hea (PPG)]]="Yes"),"Yes","No")</f>
        <v>No</v>
      </c>
      <c r="K12" s="90" t="str">
        <f>Table1[[#This Row],[.csv (2hz)]]</f>
        <v>Yes</v>
      </c>
    </row>
    <row r="13" spans="1:11">
      <c r="A13">
        <v>0</v>
      </c>
      <c r="B13" t="s">
        <v>422</v>
      </c>
      <c r="C13" s="90" t="s">
        <v>411</v>
      </c>
      <c r="D13" s="90" t="s">
        <v>410</v>
      </c>
      <c r="E13" s="90" t="s">
        <v>410</v>
      </c>
      <c r="F13" s="90" t="s">
        <v>410</v>
      </c>
      <c r="G13" s="90" t="s">
        <v>410</v>
      </c>
      <c r="H13" s="90">
        <f>COUNTIF(Table1[[#This Row],[.dat (150hz)]:[.csv (2hz)]],"Yes")</f>
        <v>1</v>
      </c>
      <c r="I13" s="90" t="str">
        <f>IF(AND(Table1[[#This Row],[.dat (150hz)]]="Yes",Table1[[#This Row],[.hea (150hz)]]="Yes"),"Yes","No")</f>
        <v>No</v>
      </c>
      <c r="J13" s="90" t="str">
        <f>IF(AND(Table1[[#This Row],[_ppg.dat (PPG)]]="Yes",Table1[[#This Row],[_ppg.hea (PPG)]]="Yes"),"Yes","No")</f>
        <v>No</v>
      </c>
      <c r="K13" s="90" t="str">
        <f>Table1[[#This Row],[.csv (2hz)]]</f>
        <v>No</v>
      </c>
    </row>
    <row r="14" spans="1:11">
      <c r="A14">
        <v>0</v>
      </c>
      <c r="B14" t="s">
        <v>424</v>
      </c>
      <c r="C14" s="90" t="s">
        <v>410</v>
      </c>
      <c r="D14" s="90" t="s">
        <v>410</v>
      </c>
      <c r="E14" s="90" t="s">
        <v>410</v>
      </c>
      <c r="F14" s="90" t="s">
        <v>410</v>
      </c>
      <c r="G14" s="90" t="s">
        <v>411</v>
      </c>
      <c r="H14" s="90">
        <f>COUNTIF(Table1[[#This Row],[.dat (150hz)]:[.csv (2hz)]],"Yes")</f>
        <v>1</v>
      </c>
      <c r="I14" s="90" t="str">
        <f>IF(AND(Table1[[#This Row],[.dat (150hz)]]="Yes",Table1[[#This Row],[.hea (150hz)]]="Yes"),"Yes","No")</f>
        <v>No</v>
      </c>
      <c r="J14" s="90" t="str">
        <f>IF(AND(Table1[[#This Row],[_ppg.dat (PPG)]]="Yes",Table1[[#This Row],[_ppg.hea (PPG)]]="Yes"),"Yes","No")</f>
        <v>No</v>
      </c>
      <c r="K14" s="90" t="str">
        <f>Table1[[#This Row],[.csv (2hz)]]</f>
        <v>Yes</v>
      </c>
    </row>
    <row r="15" spans="1:11">
      <c r="A15">
        <v>0</v>
      </c>
      <c r="B15" t="s">
        <v>423</v>
      </c>
      <c r="C15" s="90" t="s">
        <v>410</v>
      </c>
      <c r="D15" s="90" t="s">
        <v>411</v>
      </c>
      <c r="E15" s="90" t="s">
        <v>410</v>
      </c>
      <c r="F15" s="90" t="s">
        <v>410</v>
      </c>
      <c r="G15" s="90" t="s">
        <v>410</v>
      </c>
      <c r="H15" s="90">
        <f>COUNTIF(Table1[[#This Row],[.dat (150hz)]:[.csv (2hz)]],"Yes")</f>
        <v>1</v>
      </c>
      <c r="I15" s="90" t="str">
        <f>IF(AND(Table1[[#This Row],[.dat (150hz)]]="Yes",Table1[[#This Row],[.hea (150hz)]]="Yes"),"Yes","No")</f>
        <v>No</v>
      </c>
      <c r="J15" s="90" t="str">
        <f>IF(AND(Table1[[#This Row],[_ppg.dat (PPG)]]="Yes",Table1[[#This Row],[_ppg.hea (PPG)]]="Yes"),"Yes","No")</f>
        <v>No</v>
      </c>
      <c r="K15" s="90" t="str">
        <f>Table1[[#This Row],[.csv (2hz)]]</f>
        <v>No</v>
      </c>
    </row>
    <row r="16" spans="1:11">
      <c r="A16">
        <v>0</v>
      </c>
      <c r="B16" t="s">
        <v>425</v>
      </c>
      <c r="C16" s="90" t="s">
        <v>411</v>
      </c>
      <c r="D16" s="90" t="s">
        <v>410</v>
      </c>
      <c r="E16" s="90" t="s">
        <v>410</v>
      </c>
      <c r="F16" s="90" t="s">
        <v>410</v>
      </c>
      <c r="G16" s="90" t="s">
        <v>411</v>
      </c>
      <c r="H16" s="90">
        <f>COUNTIF(Table1[[#This Row],[.dat (150hz)]:[.csv (2hz)]],"Yes")</f>
        <v>2</v>
      </c>
      <c r="I16" s="90" t="str">
        <f>IF(AND(Table1[[#This Row],[.dat (150hz)]]="Yes",Table1[[#This Row],[.hea (150hz)]]="Yes"),"Yes","No")</f>
        <v>No</v>
      </c>
      <c r="J16" s="90" t="str">
        <f>IF(AND(Table1[[#This Row],[_ppg.dat (PPG)]]="Yes",Table1[[#This Row],[_ppg.hea (PPG)]]="Yes"),"Yes","No")</f>
        <v>No</v>
      </c>
      <c r="K16" s="90" t="str">
        <f>Table1[[#This Row],[.csv (2hz)]]</f>
        <v>Yes</v>
      </c>
    </row>
    <row r="17" spans="1:11">
      <c r="A17">
        <v>0</v>
      </c>
      <c r="B17" t="s">
        <v>426</v>
      </c>
      <c r="C17" s="90" t="s">
        <v>410</v>
      </c>
      <c r="D17" s="90" t="s">
        <v>410</v>
      </c>
      <c r="E17" s="90" t="s">
        <v>411</v>
      </c>
      <c r="F17" s="90" t="s">
        <v>410</v>
      </c>
      <c r="G17" s="90" t="s">
        <v>410</v>
      </c>
      <c r="H17" s="90">
        <f>COUNTIF(Table1[[#This Row],[.dat (150hz)]:[.csv (2hz)]],"Yes")</f>
        <v>1</v>
      </c>
      <c r="I17" s="90" t="str">
        <f>IF(AND(Table1[[#This Row],[.dat (150hz)]]="Yes",Table1[[#This Row],[.hea (150hz)]]="Yes"),"Yes","No")</f>
        <v>No</v>
      </c>
      <c r="J17" s="90" t="str">
        <f>IF(AND(Table1[[#This Row],[_ppg.dat (PPG)]]="Yes",Table1[[#This Row],[_ppg.hea (PPG)]]="Yes"),"Yes","No")</f>
        <v>No</v>
      </c>
      <c r="K17" s="90" t="str">
        <f>Table1[[#This Row],[.csv (2hz)]]</f>
        <v>No</v>
      </c>
    </row>
    <row r="18" spans="1:11">
      <c r="A18">
        <v>0</v>
      </c>
      <c r="B18" t="s">
        <v>427</v>
      </c>
      <c r="C18" s="90" t="s">
        <v>410</v>
      </c>
      <c r="D18" s="90" t="s">
        <v>411</v>
      </c>
      <c r="E18" s="90" t="s">
        <v>410</v>
      </c>
      <c r="F18" s="90" t="s">
        <v>410</v>
      </c>
      <c r="G18" s="90" t="s">
        <v>410</v>
      </c>
      <c r="H18" s="90">
        <f>COUNTIF(Table1[[#This Row],[.dat (150hz)]:[.csv (2hz)]],"Yes")</f>
        <v>1</v>
      </c>
      <c r="I18" s="90" t="str">
        <f>IF(AND(Table1[[#This Row],[.dat (150hz)]]="Yes",Table1[[#This Row],[.hea (150hz)]]="Yes"),"Yes","No")</f>
        <v>No</v>
      </c>
      <c r="J18" s="90" t="str">
        <f>IF(AND(Table1[[#This Row],[_ppg.dat (PPG)]]="Yes",Table1[[#This Row],[_ppg.hea (PPG)]]="Yes"),"Yes","No")</f>
        <v>No</v>
      </c>
      <c r="K18" s="90" t="str">
        <f>Table1[[#This Row],[.csv (2hz)]]</f>
        <v>No</v>
      </c>
    </row>
    <row r="19" spans="1:11">
      <c r="A19">
        <v>0</v>
      </c>
      <c r="B19" t="s">
        <v>428</v>
      </c>
      <c r="C19" s="90" t="s">
        <v>410</v>
      </c>
      <c r="D19" s="90" t="s">
        <v>410</v>
      </c>
      <c r="E19" s="90" t="s">
        <v>410</v>
      </c>
      <c r="F19" s="90" t="s">
        <v>410</v>
      </c>
      <c r="G19" s="90" t="s">
        <v>411</v>
      </c>
      <c r="H19" s="90">
        <f>COUNTIF(Table1[[#This Row],[.dat (150hz)]:[.csv (2hz)]],"Yes")</f>
        <v>1</v>
      </c>
      <c r="I19" s="90" t="str">
        <f>IF(AND(Table1[[#This Row],[.dat (150hz)]]="Yes",Table1[[#This Row],[.hea (150hz)]]="Yes"),"Yes","No")</f>
        <v>No</v>
      </c>
      <c r="J19" s="90" t="str">
        <f>IF(AND(Table1[[#This Row],[_ppg.dat (PPG)]]="Yes",Table1[[#This Row],[_ppg.hea (PPG)]]="Yes"),"Yes","No")</f>
        <v>No</v>
      </c>
      <c r="K19" s="90" t="str">
        <f>Table1[[#This Row],[.csv (2hz)]]</f>
        <v>Yes</v>
      </c>
    </row>
    <row r="20" spans="1:11">
      <c r="A20">
        <v>0</v>
      </c>
      <c r="B20" t="s">
        <v>429</v>
      </c>
      <c r="C20" s="90" t="s">
        <v>410</v>
      </c>
      <c r="D20" s="90" t="s">
        <v>410</v>
      </c>
      <c r="E20" s="90" t="s">
        <v>410</v>
      </c>
      <c r="F20" s="90" t="s">
        <v>410</v>
      </c>
      <c r="G20" s="90" t="s">
        <v>411</v>
      </c>
      <c r="H20" s="90">
        <f>COUNTIF(Table1[[#This Row],[.dat (150hz)]:[.csv (2hz)]],"Yes")</f>
        <v>1</v>
      </c>
      <c r="I20" s="90" t="str">
        <f>IF(AND(Table1[[#This Row],[.dat (150hz)]]="Yes",Table1[[#This Row],[.hea (150hz)]]="Yes"),"Yes","No")</f>
        <v>No</v>
      </c>
      <c r="J20" s="90" t="str">
        <f>IF(AND(Table1[[#This Row],[_ppg.dat (PPG)]]="Yes",Table1[[#This Row],[_ppg.hea (PPG)]]="Yes"),"Yes","No")</f>
        <v>No</v>
      </c>
      <c r="K20" s="90" t="str">
        <f>Table1[[#This Row],[.csv (2hz)]]</f>
        <v>Yes</v>
      </c>
    </row>
    <row r="21" spans="1:11">
      <c r="A21">
        <v>2</v>
      </c>
      <c r="B21" t="s">
        <v>437</v>
      </c>
      <c r="C21" s="90" t="s">
        <v>411</v>
      </c>
      <c r="D21" s="90" t="s">
        <v>411</v>
      </c>
      <c r="E21" s="90" t="s">
        <v>410</v>
      </c>
      <c r="F21" s="90" t="s">
        <v>410</v>
      </c>
      <c r="G21" s="90" t="s">
        <v>410</v>
      </c>
      <c r="H21" s="90">
        <f>COUNTIF(Table1[[#This Row],[.dat (150hz)]:[.csv (2hz)]],"Yes")</f>
        <v>2</v>
      </c>
      <c r="I21" s="90" t="str">
        <f>IF(AND(Table1[[#This Row],[.dat (150hz)]]="Yes",Table1[[#This Row],[.hea (150hz)]]="Yes"),"Yes","No")</f>
        <v>Yes</v>
      </c>
      <c r="J21" s="90" t="str">
        <f>IF(AND(Table1[[#This Row],[_ppg.dat (PPG)]]="Yes",Table1[[#This Row],[_ppg.hea (PPG)]]="Yes"),"Yes","No")</f>
        <v>No</v>
      </c>
      <c r="K21" s="90" t="str">
        <f>Table1[[#This Row],[.csv (2hz)]]</f>
        <v>No</v>
      </c>
    </row>
    <row r="22" spans="1:11">
      <c r="A22">
        <v>2</v>
      </c>
      <c r="B22" t="s">
        <v>438</v>
      </c>
      <c r="C22" s="90" t="s">
        <v>410</v>
      </c>
      <c r="D22" s="90" t="s">
        <v>411</v>
      </c>
      <c r="E22" s="90" t="s">
        <v>410</v>
      </c>
      <c r="F22" s="90" t="s">
        <v>410</v>
      </c>
      <c r="G22" s="90" t="s">
        <v>410</v>
      </c>
      <c r="H22" s="90">
        <f>COUNTIF(Table1[[#This Row],[.dat (150hz)]:[.csv (2hz)]],"Yes")</f>
        <v>1</v>
      </c>
      <c r="I22" s="90" t="str">
        <f>IF(AND(Table1[[#This Row],[.dat (150hz)]]="Yes",Table1[[#This Row],[.hea (150hz)]]="Yes"),"Yes","No")</f>
        <v>No</v>
      </c>
      <c r="J22" s="90" t="str">
        <f>IF(AND(Table1[[#This Row],[_ppg.dat (PPG)]]="Yes",Table1[[#This Row],[_ppg.hea (PPG)]]="Yes"),"Yes","No")</f>
        <v>No</v>
      </c>
      <c r="K22" s="90" t="str">
        <f>Table1[[#This Row],[.csv (2hz)]]</f>
        <v>No</v>
      </c>
    </row>
    <row r="23" spans="1:11">
      <c r="A23">
        <v>2</v>
      </c>
      <c r="B23" t="s">
        <v>439</v>
      </c>
      <c r="C23" s="90" t="s">
        <v>410</v>
      </c>
      <c r="D23" s="90" t="s">
        <v>411</v>
      </c>
      <c r="E23" s="90" t="s">
        <v>410</v>
      </c>
      <c r="F23" s="90" t="s">
        <v>410</v>
      </c>
      <c r="G23" s="90" t="s">
        <v>410</v>
      </c>
      <c r="H23" s="90">
        <f>COUNTIF(Table1[[#This Row],[.dat (150hz)]:[.csv (2hz)]],"Yes")</f>
        <v>1</v>
      </c>
      <c r="I23" s="90" t="str">
        <f>IF(AND(Table1[[#This Row],[.dat (150hz)]]="Yes",Table1[[#This Row],[.hea (150hz)]]="Yes"),"Yes","No")</f>
        <v>No</v>
      </c>
      <c r="J23" s="90" t="str">
        <f>IF(AND(Table1[[#This Row],[_ppg.dat (PPG)]]="Yes",Table1[[#This Row],[_ppg.hea (PPG)]]="Yes"),"Yes","No")</f>
        <v>No</v>
      </c>
      <c r="K23" s="90" t="str">
        <f>Table1[[#This Row],[.csv (2hz)]]</f>
        <v>No</v>
      </c>
    </row>
    <row r="24" spans="1:11">
      <c r="A24">
        <v>2</v>
      </c>
      <c r="B24" t="s">
        <v>440</v>
      </c>
      <c r="C24" s="90" t="s">
        <v>410</v>
      </c>
      <c r="D24" s="90" t="s">
        <v>411</v>
      </c>
      <c r="E24" s="90" t="s">
        <v>410</v>
      </c>
      <c r="F24" s="90" t="s">
        <v>410</v>
      </c>
      <c r="G24" s="90" t="s">
        <v>410</v>
      </c>
      <c r="H24" s="90">
        <f>COUNTIF(Table1[[#This Row],[.dat (150hz)]:[.csv (2hz)]],"Yes")</f>
        <v>1</v>
      </c>
      <c r="I24" s="90" t="str">
        <f>IF(AND(Table1[[#This Row],[.dat (150hz)]]="Yes",Table1[[#This Row],[.hea (150hz)]]="Yes"),"Yes","No")</f>
        <v>No</v>
      </c>
      <c r="J24" s="90" t="str">
        <f>IF(AND(Table1[[#This Row],[_ppg.dat (PPG)]]="Yes",Table1[[#This Row],[_ppg.hea (PPG)]]="Yes"),"Yes","No")</f>
        <v>No</v>
      </c>
      <c r="K24" s="90" t="str">
        <f>Table1[[#This Row],[.csv (2hz)]]</f>
        <v>No</v>
      </c>
    </row>
    <row r="25" spans="1:11">
      <c r="A25">
        <v>2</v>
      </c>
      <c r="B25" t="s">
        <v>441</v>
      </c>
      <c r="C25" s="90" t="s">
        <v>411</v>
      </c>
      <c r="D25" s="90" t="s">
        <v>410</v>
      </c>
      <c r="E25" s="90" t="s">
        <v>410</v>
      </c>
      <c r="F25" s="90" t="s">
        <v>410</v>
      </c>
      <c r="G25" s="90" t="s">
        <v>410</v>
      </c>
      <c r="H25" s="90">
        <f>COUNTIF(Table1[[#This Row],[.dat (150hz)]:[.csv (2hz)]],"Yes")</f>
        <v>1</v>
      </c>
      <c r="I25" s="90" t="str">
        <f>IF(AND(Table1[[#This Row],[.dat (150hz)]]="Yes",Table1[[#This Row],[.hea (150hz)]]="Yes"),"Yes","No")</f>
        <v>No</v>
      </c>
      <c r="J25" s="90" t="str">
        <f>IF(AND(Table1[[#This Row],[_ppg.dat (PPG)]]="Yes",Table1[[#This Row],[_ppg.hea (PPG)]]="Yes"),"Yes","No")</f>
        <v>No</v>
      </c>
      <c r="K25" s="90" t="str">
        <f>Table1[[#This Row],[.csv (2hz)]]</f>
        <v>No</v>
      </c>
    </row>
    <row r="26" spans="1:11">
      <c r="A26">
        <v>2</v>
      </c>
      <c r="B26" s="90" t="s">
        <v>442</v>
      </c>
      <c r="C26" s="90" t="s">
        <v>410</v>
      </c>
      <c r="D26" s="90" t="s">
        <v>411</v>
      </c>
      <c r="E26" s="90" t="s">
        <v>410</v>
      </c>
      <c r="F26" s="90" t="s">
        <v>411</v>
      </c>
      <c r="G26" s="90" t="s">
        <v>411</v>
      </c>
      <c r="H26" s="90">
        <f>COUNTIF(Table1[[#This Row],[.dat (150hz)]:[.csv (2hz)]],"Yes")</f>
        <v>3</v>
      </c>
      <c r="I26" s="90" t="str">
        <f>IF(AND(Table1[[#This Row],[.dat (150hz)]]="Yes",Table1[[#This Row],[.hea (150hz)]]="Yes"),"Yes","No")</f>
        <v>No</v>
      </c>
      <c r="J26" s="90" t="str">
        <f>IF(AND(Table1[[#This Row],[_ppg.dat (PPG)]]="Yes",Table1[[#This Row],[_ppg.hea (PPG)]]="Yes"),"Yes","No")</f>
        <v>No</v>
      </c>
      <c r="K26" s="90" t="str">
        <f>Table1[[#This Row],[.csv (2hz)]]</f>
        <v>Yes</v>
      </c>
    </row>
    <row r="27" spans="1:11">
      <c r="A27">
        <v>2</v>
      </c>
      <c r="B27" s="93" t="s">
        <v>443</v>
      </c>
      <c r="C27" s="90" t="s">
        <v>410</v>
      </c>
      <c r="D27" s="90" t="s">
        <v>410</v>
      </c>
      <c r="E27" s="90" t="s">
        <v>410</v>
      </c>
      <c r="F27" s="90" t="s">
        <v>410</v>
      </c>
      <c r="G27" s="90" t="s">
        <v>411</v>
      </c>
      <c r="H27" s="90">
        <f>COUNTIF(Table1[[#This Row],[.dat (150hz)]:[.csv (2hz)]],"Yes")</f>
        <v>1</v>
      </c>
      <c r="I27" s="90" t="str">
        <f>IF(AND(Table1[[#This Row],[.dat (150hz)]]="Yes",Table1[[#This Row],[.hea (150hz)]]="Yes"),"Yes","No")</f>
        <v>No</v>
      </c>
      <c r="J27" s="90" t="str">
        <f>IF(AND(Table1[[#This Row],[_ppg.dat (PPG)]]="Yes",Table1[[#This Row],[_ppg.hea (PPG)]]="Yes"),"Yes","No")</f>
        <v>No</v>
      </c>
      <c r="K27" s="90" t="str">
        <f>Table1[[#This Row],[.csv (2hz)]]</f>
        <v>Yes</v>
      </c>
    </row>
    <row r="28" spans="1:11">
      <c r="A28">
        <v>3</v>
      </c>
      <c r="B28" t="s">
        <v>444</v>
      </c>
      <c r="C28" s="90" t="s">
        <v>411</v>
      </c>
      <c r="D28" s="90" t="s">
        <v>410</v>
      </c>
      <c r="E28" s="90" t="s">
        <v>410</v>
      </c>
      <c r="F28" s="90" t="s">
        <v>410</v>
      </c>
      <c r="G28" s="90" t="s">
        <v>410</v>
      </c>
      <c r="H28" s="90">
        <f>COUNTIF(Table1[[#This Row],[.dat (150hz)]:[.csv (2hz)]],"Yes")</f>
        <v>1</v>
      </c>
      <c r="I28" s="90" t="str">
        <f>IF(AND(Table1[[#This Row],[.dat (150hz)]]="Yes",Table1[[#This Row],[.hea (150hz)]]="Yes"),"Yes","No")</f>
        <v>No</v>
      </c>
      <c r="J28" s="90" t="str">
        <f>IF(AND(Table1[[#This Row],[_ppg.dat (PPG)]]="Yes",Table1[[#This Row],[_ppg.hea (PPG)]]="Yes"),"Yes","No")</f>
        <v>No</v>
      </c>
      <c r="K28" s="90" t="str">
        <f>Table1[[#This Row],[.csv (2hz)]]</f>
        <v>No</v>
      </c>
    </row>
    <row r="29" spans="1:11">
      <c r="A29">
        <v>3</v>
      </c>
      <c r="B29" t="s">
        <v>445</v>
      </c>
      <c r="C29" s="90" t="s">
        <v>411</v>
      </c>
      <c r="D29" s="90" t="s">
        <v>410</v>
      </c>
      <c r="E29" s="90" t="s">
        <v>410</v>
      </c>
      <c r="F29" s="90" t="s">
        <v>410</v>
      </c>
      <c r="G29" s="90" t="s">
        <v>410</v>
      </c>
      <c r="H29" s="90">
        <f>COUNTIF(Table1[[#This Row],[.dat (150hz)]:[.csv (2hz)]],"Yes")</f>
        <v>1</v>
      </c>
      <c r="I29" s="90" t="str">
        <f>IF(AND(Table1[[#This Row],[.dat (150hz)]]="Yes",Table1[[#This Row],[.hea (150hz)]]="Yes"),"Yes","No")</f>
        <v>No</v>
      </c>
      <c r="J29" s="90" t="str">
        <f>IF(AND(Table1[[#This Row],[_ppg.dat (PPG)]]="Yes",Table1[[#This Row],[_ppg.hea (PPG)]]="Yes"),"Yes","No")</f>
        <v>No</v>
      </c>
      <c r="K29" s="90" t="str">
        <f>Table1[[#This Row],[.csv (2hz)]]</f>
        <v>No</v>
      </c>
    </row>
    <row r="30" spans="1:11">
      <c r="A30">
        <v>3</v>
      </c>
      <c r="B30" t="s">
        <v>446</v>
      </c>
      <c r="C30" s="90" t="s">
        <v>410</v>
      </c>
      <c r="D30" s="90" t="s">
        <v>411</v>
      </c>
      <c r="E30" s="90" t="s">
        <v>410</v>
      </c>
      <c r="F30" s="90" t="s">
        <v>410</v>
      </c>
      <c r="G30" s="90" t="s">
        <v>411</v>
      </c>
      <c r="H30" s="90">
        <f>COUNTIF(Table1[[#This Row],[.dat (150hz)]:[.csv (2hz)]],"Yes")</f>
        <v>2</v>
      </c>
      <c r="I30" s="90" t="str">
        <f>IF(AND(Table1[[#This Row],[.dat (150hz)]]="Yes",Table1[[#This Row],[.hea (150hz)]]="Yes"),"Yes","No")</f>
        <v>No</v>
      </c>
      <c r="J30" s="90" t="str">
        <f>IF(AND(Table1[[#This Row],[_ppg.dat (PPG)]]="Yes",Table1[[#This Row],[_ppg.hea (PPG)]]="Yes"),"Yes","No")</f>
        <v>No</v>
      </c>
      <c r="K30" s="90" t="str">
        <f>Table1[[#This Row],[.csv (2hz)]]</f>
        <v>Yes</v>
      </c>
    </row>
    <row r="31" spans="1:11">
      <c r="A31">
        <v>3</v>
      </c>
      <c r="B31" s="93" t="s">
        <v>447</v>
      </c>
      <c r="C31" s="90" t="s">
        <v>410</v>
      </c>
      <c r="D31" s="90" t="s">
        <v>411</v>
      </c>
      <c r="E31" s="90" t="s">
        <v>410</v>
      </c>
      <c r="F31" s="90" t="s">
        <v>410</v>
      </c>
      <c r="G31" s="90" t="s">
        <v>411</v>
      </c>
      <c r="H31" s="90">
        <f>COUNTIF(Table1[[#This Row],[.dat (150hz)]:[.csv (2hz)]],"Yes")</f>
        <v>2</v>
      </c>
      <c r="I31" s="90" t="str">
        <f>IF(AND(Table1[[#This Row],[.dat (150hz)]]="Yes",Table1[[#This Row],[.hea (150hz)]]="Yes"),"Yes","No")</f>
        <v>No</v>
      </c>
      <c r="J31" s="90" t="str">
        <f>IF(AND(Table1[[#This Row],[_ppg.dat (PPG)]]="Yes",Table1[[#This Row],[_ppg.hea (PPG)]]="Yes"),"Yes","No")</f>
        <v>No</v>
      </c>
      <c r="K31" s="90" t="str">
        <f>Table1[[#This Row],[.csv (2hz)]]</f>
        <v>Yes</v>
      </c>
    </row>
    <row r="32" spans="1:11">
      <c r="A32">
        <v>3</v>
      </c>
      <c r="B32" t="s">
        <v>448</v>
      </c>
      <c r="C32" s="90" t="s">
        <v>410</v>
      </c>
      <c r="D32" s="90" t="s">
        <v>411</v>
      </c>
      <c r="E32" s="90" t="s">
        <v>410</v>
      </c>
      <c r="F32" s="90" t="s">
        <v>411</v>
      </c>
      <c r="G32" s="90" t="s">
        <v>410</v>
      </c>
      <c r="H32" s="90">
        <f>COUNTIF(Table1[[#This Row],[.dat (150hz)]:[.csv (2hz)]],"Yes")</f>
        <v>2</v>
      </c>
      <c r="I32" s="90" t="str">
        <f>IF(AND(Table1[[#This Row],[.dat (150hz)]]="Yes",Table1[[#This Row],[.hea (150hz)]]="Yes"),"Yes","No")</f>
        <v>No</v>
      </c>
      <c r="J32" s="90" t="str">
        <f>IF(AND(Table1[[#This Row],[_ppg.dat (PPG)]]="Yes",Table1[[#This Row],[_ppg.hea (PPG)]]="Yes"),"Yes","No")</f>
        <v>No</v>
      </c>
      <c r="K32" s="90" t="str">
        <f>Table1[[#This Row],[.csv (2hz)]]</f>
        <v>No</v>
      </c>
    </row>
    <row r="33" spans="1:11">
      <c r="A33">
        <v>3</v>
      </c>
      <c r="B33" t="s">
        <v>449</v>
      </c>
      <c r="C33" s="90" t="s">
        <v>410</v>
      </c>
      <c r="D33" s="90" t="s">
        <v>410</v>
      </c>
      <c r="E33" s="90" t="s">
        <v>411</v>
      </c>
      <c r="F33" s="90" t="s">
        <v>410</v>
      </c>
      <c r="G33" s="90" t="s">
        <v>411</v>
      </c>
      <c r="H33" s="90">
        <f>COUNTIF(Table1[[#This Row],[.dat (150hz)]:[.csv (2hz)]],"Yes")</f>
        <v>2</v>
      </c>
      <c r="I33" s="90" t="str">
        <f>IF(AND(Table1[[#This Row],[.dat (150hz)]]="Yes",Table1[[#This Row],[.hea (150hz)]]="Yes"),"Yes","No")</f>
        <v>No</v>
      </c>
      <c r="J33" s="90" t="str">
        <f>IF(AND(Table1[[#This Row],[_ppg.dat (PPG)]]="Yes",Table1[[#This Row],[_ppg.hea (PPG)]]="Yes"),"Yes","No")</f>
        <v>No</v>
      </c>
      <c r="K33" s="90" t="str">
        <f>Table1[[#This Row],[.csv (2hz)]]</f>
        <v>Yes</v>
      </c>
    </row>
    <row r="34" spans="1:11">
      <c r="A34">
        <v>3</v>
      </c>
      <c r="B34" t="s">
        <v>450</v>
      </c>
      <c r="C34" s="90" t="s">
        <v>410</v>
      </c>
      <c r="D34" s="90" t="s">
        <v>411</v>
      </c>
      <c r="E34" s="90" t="s">
        <v>410</v>
      </c>
      <c r="F34" s="90" t="s">
        <v>410</v>
      </c>
      <c r="G34" s="90" t="s">
        <v>410</v>
      </c>
      <c r="H34" s="90">
        <f>COUNTIF(Table1[[#This Row],[.dat (150hz)]:[.csv (2hz)]],"Yes")</f>
        <v>1</v>
      </c>
      <c r="I34" s="90" t="str">
        <f>IF(AND(Table1[[#This Row],[.dat (150hz)]]="Yes",Table1[[#This Row],[.hea (150hz)]]="Yes"),"Yes","No")</f>
        <v>No</v>
      </c>
      <c r="J34" s="90" t="str">
        <f>IF(AND(Table1[[#This Row],[_ppg.dat (PPG)]]="Yes",Table1[[#This Row],[_ppg.hea (PPG)]]="Yes"),"Yes","No")</f>
        <v>No</v>
      </c>
      <c r="K34" s="90" t="str">
        <f>Table1[[#This Row],[.csv (2hz)]]</f>
        <v>No</v>
      </c>
    </row>
    <row r="35" spans="1:11">
      <c r="A35">
        <v>3</v>
      </c>
      <c r="B35" t="s">
        <v>451</v>
      </c>
      <c r="C35" s="90" t="s">
        <v>410</v>
      </c>
      <c r="D35" s="90" t="s">
        <v>410</v>
      </c>
      <c r="E35" s="90" t="s">
        <v>411</v>
      </c>
      <c r="F35" s="90" t="s">
        <v>410</v>
      </c>
      <c r="G35" s="90" t="s">
        <v>410</v>
      </c>
      <c r="H35" s="90">
        <f>COUNTIF(Table1[[#This Row],[.dat (150hz)]:[.csv (2hz)]],"Yes")</f>
        <v>1</v>
      </c>
      <c r="I35" s="90" t="str">
        <f>IF(AND(Table1[[#This Row],[.dat (150hz)]]="Yes",Table1[[#This Row],[.hea (150hz)]]="Yes"),"Yes","No")</f>
        <v>No</v>
      </c>
      <c r="J35" s="90" t="str">
        <f>IF(AND(Table1[[#This Row],[_ppg.dat (PPG)]]="Yes",Table1[[#This Row],[_ppg.hea (PPG)]]="Yes"),"Yes","No")</f>
        <v>No</v>
      </c>
      <c r="K35" s="90" t="str">
        <f>Table1[[#This Row],[.csv (2hz)]]</f>
        <v>No</v>
      </c>
    </row>
    <row r="36" spans="1:11">
      <c r="A36">
        <v>3</v>
      </c>
      <c r="B36" t="s">
        <v>452</v>
      </c>
      <c r="C36" s="90" t="s">
        <v>410</v>
      </c>
      <c r="D36" s="90" t="s">
        <v>410</v>
      </c>
      <c r="E36" s="90" t="s">
        <v>410</v>
      </c>
      <c r="F36" s="90" t="s">
        <v>410</v>
      </c>
      <c r="G36" s="90" t="s">
        <v>411</v>
      </c>
      <c r="H36" s="90">
        <f>COUNTIF(Table1[[#This Row],[.dat (150hz)]:[.csv (2hz)]],"Yes")</f>
        <v>1</v>
      </c>
      <c r="I36" s="90" t="str">
        <f>IF(AND(Table1[[#This Row],[.dat (150hz)]]="Yes",Table1[[#This Row],[.hea (150hz)]]="Yes"),"Yes","No")</f>
        <v>No</v>
      </c>
      <c r="J36" s="90" t="str">
        <f>IF(AND(Table1[[#This Row],[_ppg.dat (PPG)]]="Yes",Table1[[#This Row],[_ppg.hea (PPG)]]="Yes"),"Yes","No")</f>
        <v>No</v>
      </c>
      <c r="K36" s="90" t="str">
        <f>Table1[[#This Row],[.csv (2hz)]]</f>
        <v>Yes</v>
      </c>
    </row>
    <row r="37" spans="1:11">
      <c r="A37">
        <v>3</v>
      </c>
      <c r="B37" t="s">
        <v>453</v>
      </c>
      <c r="C37" s="90" t="s">
        <v>410</v>
      </c>
      <c r="D37" s="90" t="s">
        <v>411</v>
      </c>
      <c r="E37" s="90" t="s">
        <v>410</v>
      </c>
      <c r="F37" s="90" t="s">
        <v>410</v>
      </c>
      <c r="G37" s="90" t="s">
        <v>410</v>
      </c>
      <c r="H37" s="90">
        <f>COUNTIF(Table1[[#This Row],[.dat (150hz)]:[.csv (2hz)]],"Yes")</f>
        <v>1</v>
      </c>
      <c r="I37" s="90" t="str">
        <f>IF(AND(Table1[[#This Row],[.dat (150hz)]]="Yes",Table1[[#This Row],[.hea (150hz)]]="Yes"),"Yes","No")</f>
        <v>No</v>
      </c>
      <c r="J37" s="90" t="str">
        <f>IF(AND(Table1[[#This Row],[_ppg.dat (PPG)]]="Yes",Table1[[#This Row],[_ppg.hea (PPG)]]="Yes"),"Yes","No")</f>
        <v>No</v>
      </c>
      <c r="K37" s="90" t="str">
        <f>Table1[[#This Row],[.csv (2hz)]]</f>
        <v>No</v>
      </c>
    </row>
    <row r="38" spans="1:11">
      <c r="A38">
        <v>3</v>
      </c>
      <c r="B38" t="s">
        <v>454</v>
      </c>
      <c r="C38" s="90" t="s">
        <v>410</v>
      </c>
      <c r="D38" s="90" t="s">
        <v>411</v>
      </c>
      <c r="E38" s="90" t="s">
        <v>410</v>
      </c>
      <c r="F38" s="90" t="s">
        <v>410</v>
      </c>
      <c r="G38" s="90" t="s">
        <v>411</v>
      </c>
      <c r="H38" s="90">
        <f>COUNTIF(Table1[[#This Row],[.dat (150hz)]:[.csv (2hz)]],"Yes")</f>
        <v>2</v>
      </c>
      <c r="I38" s="90" t="str">
        <f>IF(AND(Table1[[#This Row],[.dat (150hz)]]="Yes",Table1[[#This Row],[.hea (150hz)]]="Yes"),"Yes","No")</f>
        <v>No</v>
      </c>
      <c r="J38" s="90" t="str">
        <f>IF(AND(Table1[[#This Row],[_ppg.dat (PPG)]]="Yes",Table1[[#This Row],[_ppg.hea (PPG)]]="Yes"),"Yes","No")</f>
        <v>No</v>
      </c>
      <c r="K38" s="90" t="str">
        <f>Table1[[#This Row],[.csv (2hz)]]</f>
        <v>Yes</v>
      </c>
    </row>
    <row r="39" spans="1:11">
      <c r="A39">
        <v>3</v>
      </c>
      <c r="B39" t="s">
        <v>455</v>
      </c>
      <c r="C39" s="90" t="s">
        <v>410</v>
      </c>
      <c r="D39" s="90" t="s">
        <v>410</v>
      </c>
      <c r="E39" s="90" t="s">
        <v>410</v>
      </c>
      <c r="F39" s="90" t="s">
        <v>410</v>
      </c>
      <c r="G39" s="90" t="s">
        <v>411</v>
      </c>
      <c r="H39" s="90">
        <f>COUNTIF(Table1[[#This Row],[.dat (150hz)]:[.csv (2hz)]],"Yes")</f>
        <v>1</v>
      </c>
      <c r="I39" s="90" t="str">
        <f>IF(AND(Table1[[#This Row],[.dat (150hz)]]="Yes",Table1[[#This Row],[.hea (150hz)]]="Yes"),"Yes","No")</f>
        <v>No</v>
      </c>
      <c r="J39" s="90" t="str">
        <f>IF(AND(Table1[[#This Row],[_ppg.dat (PPG)]]="Yes",Table1[[#This Row],[_ppg.hea (PPG)]]="Yes"),"Yes","No")</f>
        <v>No</v>
      </c>
      <c r="K39" s="90" t="str">
        <f>Table1[[#This Row],[.csv (2hz)]]</f>
        <v>Yes</v>
      </c>
    </row>
    <row r="40" spans="1:11">
      <c r="A40">
        <v>3</v>
      </c>
      <c r="B40" t="s">
        <v>456</v>
      </c>
      <c r="C40" s="90" t="s">
        <v>411</v>
      </c>
      <c r="D40" s="90" t="s">
        <v>410</v>
      </c>
      <c r="E40" s="90" t="s">
        <v>410</v>
      </c>
      <c r="F40" s="90" t="s">
        <v>410</v>
      </c>
      <c r="G40" s="90" t="s">
        <v>410</v>
      </c>
      <c r="H40" s="90">
        <f>COUNTIF(Table1[[#This Row],[.dat (150hz)]:[.csv (2hz)]],"Yes")</f>
        <v>1</v>
      </c>
      <c r="I40" s="90" t="str">
        <f>IF(AND(Table1[[#This Row],[.dat (150hz)]]="Yes",Table1[[#This Row],[.hea (150hz)]]="Yes"),"Yes","No")</f>
        <v>No</v>
      </c>
      <c r="J40" s="90" t="str">
        <f>IF(AND(Table1[[#This Row],[_ppg.dat (PPG)]]="Yes",Table1[[#This Row],[_ppg.hea (PPG)]]="Yes"),"Yes","No")</f>
        <v>No</v>
      </c>
      <c r="K40" s="90" t="str">
        <f>Table1[[#This Row],[.csv (2hz)]]</f>
        <v>No</v>
      </c>
    </row>
    <row r="41" spans="1:11">
      <c r="A41">
        <v>3</v>
      </c>
      <c r="B41" t="s">
        <v>457</v>
      </c>
      <c r="C41" s="90" t="s">
        <v>410</v>
      </c>
      <c r="D41" s="90" t="s">
        <v>410</v>
      </c>
      <c r="E41" s="90" t="s">
        <v>410</v>
      </c>
      <c r="F41" s="90" t="s">
        <v>410</v>
      </c>
      <c r="G41" s="90" t="s">
        <v>411</v>
      </c>
      <c r="H41" s="90">
        <f>COUNTIF(Table1[[#This Row],[.dat (150hz)]:[.csv (2hz)]],"Yes")</f>
        <v>1</v>
      </c>
      <c r="I41" s="90" t="str">
        <f>IF(AND(Table1[[#This Row],[.dat (150hz)]]="Yes",Table1[[#This Row],[.hea (150hz)]]="Yes"),"Yes","No")</f>
        <v>No</v>
      </c>
      <c r="J41" s="90" t="str">
        <f>IF(AND(Table1[[#This Row],[_ppg.dat (PPG)]]="Yes",Table1[[#This Row],[_ppg.hea (PPG)]]="Yes"),"Yes","No")</f>
        <v>No</v>
      </c>
      <c r="K41" s="90" t="str">
        <f>Table1[[#This Row],[.csv (2hz)]]</f>
        <v>Yes</v>
      </c>
    </row>
    <row r="42" spans="1:11">
      <c r="A42">
        <v>4</v>
      </c>
      <c r="B42" t="s">
        <v>561</v>
      </c>
      <c r="C42" s="90" t="s">
        <v>410</v>
      </c>
      <c r="D42" s="90" t="s">
        <v>410</v>
      </c>
      <c r="E42" s="90" t="s">
        <v>410</v>
      </c>
      <c r="F42" s="90" t="s">
        <v>410</v>
      </c>
      <c r="G42" s="90" t="s">
        <v>411</v>
      </c>
      <c r="H42" s="90">
        <f>COUNTIF(Table1[[#This Row],[.dat (150hz)]:[.csv (2hz)]],"Yes")</f>
        <v>1</v>
      </c>
      <c r="I42" s="90" t="str">
        <f>IF(AND(Table1[[#This Row],[.dat (150hz)]]="Yes",Table1[[#This Row],[.hea (150hz)]]="Yes"),"Yes","No")</f>
        <v>No</v>
      </c>
      <c r="J42" s="90" t="str">
        <f>IF(AND(Table1[[#This Row],[_ppg.dat (PPG)]]="Yes",Table1[[#This Row],[_ppg.hea (PPG)]]="Yes"),"Yes","No")</f>
        <v>No</v>
      </c>
      <c r="K42" s="90" t="str">
        <f>Table1[[#This Row],[.csv (2hz)]]</f>
        <v>Yes</v>
      </c>
    </row>
    <row r="43" spans="1:11">
      <c r="A43">
        <v>4</v>
      </c>
      <c r="B43" t="s">
        <v>563</v>
      </c>
      <c r="C43" s="90" t="s">
        <v>410</v>
      </c>
      <c r="D43" s="90" t="s">
        <v>411</v>
      </c>
      <c r="E43" s="90" t="s">
        <v>410</v>
      </c>
      <c r="F43" s="90" t="s">
        <v>410</v>
      </c>
      <c r="G43" s="90" t="s">
        <v>411</v>
      </c>
      <c r="H43" s="90">
        <f>COUNTIF(Table1[[#This Row],[.dat (150hz)]:[.csv (2hz)]],"Yes")</f>
        <v>2</v>
      </c>
      <c r="I43" s="90" t="str">
        <f>IF(AND(Table1[[#This Row],[.dat (150hz)]]="Yes",Table1[[#This Row],[.hea (150hz)]]="Yes"),"Yes","No")</f>
        <v>No</v>
      </c>
      <c r="J43" s="90" t="str">
        <f>IF(AND(Table1[[#This Row],[_ppg.dat (PPG)]]="Yes",Table1[[#This Row],[_ppg.hea (PPG)]]="Yes"),"Yes","No")</f>
        <v>No</v>
      </c>
      <c r="K43" s="90" t="str">
        <f>Table1[[#This Row],[.csv (2hz)]]</f>
        <v>Yes</v>
      </c>
    </row>
    <row r="44" spans="1:11">
      <c r="A44">
        <v>4</v>
      </c>
      <c r="B44" t="s">
        <v>564</v>
      </c>
      <c r="C44" s="90" t="s">
        <v>410</v>
      </c>
      <c r="D44" s="90" t="s">
        <v>410</v>
      </c>
      <c r="E44" s="90" t="s">
        <v>411</v>
      </c>
      <c r="F44" s="90" t="s">
        <v>410</v>
      </c>
      <c r="G44" s="90" t="s">
        <v>410</v>
      </c>
      <c r="H44" s="90">
        <f>COUNTIF(Table1[[#This Row],[.dat (150hz)]:[.csv (2hz)]],"Yes")</f>
        <v>1</v>
      </c>
      <c r="I44" s="90" t="str">
        <f>IF(AND(Table1[[#This Row],[.dat (150hz)]]="Yes",Table1[[#This Row],[.hea (150hz)]]="Yes"),"Yes","No")</f>
        <v>No</v>
      </c>
      <c r="J44" s="90" t="str">
        <f>IF(AND(Table1[[#This Row],[_ppg.dat (PPG)]]="Yes",Table1[[#This Row],[_ppg.hea (PPG)]]="Yes"),"Yes","No")</f>
        <v>No</v>
      </c>
      <c r="K44" s="90" t="str">
        <f>Table1[[#This Row],[.csv (2hz)]]</f>
        <v>No</v>
      </c>
    </row>
    <row r="45" spans="1:11">
      <c r="A45">
        <v>4</v>
      </c>
      <c r="B45" t="s">
        <v>565</v>
      </c>
      <c r="C45" s="90" t="s">
        <v>410</v>
      </c>
      <c r="D45" s="90" t="s">
        <v>411</v>
      </c>
      <c r="E45" s="90" t="s">
        <v>410</v>
      </c>
      <c r="F45" s="90" t="s">
        <v>410</v>
      </c>
      <c r="G45" s="90" t="s">
        <v>411</v>
      </c>
      <c r="H45" s="90">
        <f>COUNTIF(Table1[[#This Row],[.dat (150hz)]:[.csv (2hz)]],"Yes")</f>
        <v>2</v>
      </c>
      <c r="I45" s="90" t="str">
        <f>IF(AND(Table1[[#This Row],[.dat (150hz)]]="Yes",Table1[[#This Row],[.hea (150hz)]]="Yes"),"Yes","No")</f>
        <v>No</v>
      </c>
      <c r="J45" s="90" t="str">
        <f>IF(AND(Table1[[#This Row],[_ppg.dat (PPG)]]="Yes",Table1[[#This Row],[_ppg.hea (PPG)]]="Yes"),"Yes","No")</f>
        <v>No</v>
      </c>
      <c r="K45" s="90" t="str">
        <f>Table1[[#This Row],[.csv (2hz)]]</f>
        <v>Yes</v>
      </c>
    </row>
    <row r="46" spans="1:11">
      <c r="A46">
        <v>4</v>
      </c>
      <c r="B46" t="s">
        <v>566</v>
      </c>
      <c r="C46" s="90" t="s">
        <v>410</v>
      </c>
      <c r="D46" s="90" t="s">
        <v>410</v>
      </c>
      <c r="E46" s="90" t="s">
        <v>411</v>
      </c>
      <c r="F46" s="90" t="s">
        <v>410</v>
      </c>
      <c r="G46" s="90" t="s">
        <v>410</v>
      </c>
      <c r="H46" s="90">
        <f>COUNTIF(Table1[[#This Row],[.dat (150hz)]:[.csv (2hz)]],"Yes")</f>
        <v>1</v>
      </c>
      <c r="I46" s="90" t="str">
        <f>IF(AND(Table1[[#This Row],[.dat (150hz)]]="Yes",Table1[[#This Row],[.hea (150hz)]]="Yes"),"Yes","No")</f>
        <v>No</v>
      </c>
      <c r="J46" s="90" t="str">
        <f>IF(AND(Table1[[#This Row],[_ppg.dat (PPG)]]="Yes",Table1[[#This Row],[_ppg.hea (PPG)]]="Yes"),"Yes","No")</f>
        <v>No</v>
      </c>
      <c r="K46" s="90" t="str">
        <f>Table1[[#This Row],[.csv (2hz)]]</f>
        <v>No</v>
      </c>
    </row>
    <row r="47" spans="1:11">
      <c r="A47">
        <v>4</v>
      </c>
      <c r="B47" t="s">
        <v>543</v>
      </c>
      <c r="C47" s="90" t="s">
        <v>410</v>
      </c>
      <c r="D47" s="90" t="s">
        <v>410</v>
      </c>
      <c r="E47" s="90" t="s">
        <v>411</v>
      </c>
      <c r="F47" s="90" t="s">
        <v>410</v>
      </c>
      <c r="G47" s="90" t="s">
        <v>410</v>
      </c>
      <c r="H47" s="90">
        <f>COUNTIF(Table1[[#This Row],[.dat (150hz)]:[.csv (2hz)]],"Yes")</f>
        <v>1</v>
      </c>
      <c r="I47" s="90" t="str">
        <f>IF(AND(Table1[[#This Row],[.dat (150hz)]]="Yes",Table1[[#This Row],[.hea (150hz)]]="Yes"),"Yes","No")</f>
        <v>No</v>
      </c>
      <c r="J47" s="90" t="str">
        <f>IF(AND(Table1[[#This Row],[_ppg.dat (PPG)]]="Yes",Table1[[#This Row],[_ppg.hea (PPG)]]="Yes"),"Yes","No")</f>
        <v>No</v>
      </c>
      <c r="K47" s="90" t="str">
        <f>Table1[[#This Row],[.csv (2hz)]]</f>
        <v>No</v>
      </c>
    </row>
    <row r="48" spans="1:11">
      <c r="A48">
        <v>4</v>
      </c>
      <c r="B48" s="93" t="s">
        <v>551</v>
      </c>
      <c r="C48" s="90" t="s">
        <v>411</v>
      </c>
      <c r="D48" s="90" t="s">
        <v>411</v>
      </c>
      <c r="E48" s="90" t="s">
        <v>410</v>
      </c>
      <c r="F48" s="90" t="s">
        <v>410</v>
      </c>
      <c r="G48" s="90" t="s">
        <v>410</v>
      </c>
      <c r="H48" s="90">
        <f>COUNTIF(Table1[[#This Row],[.dat (150hz)]:[.csv (2hz)]],"Yes")</f>
        <v>2</v>
      </c>
      <c r="I48" s="90" t="str">
        <f>IF(AND(Table1[[#This Row],[.dat (150hz)]]="Yes",Table1[[#This Row],[.hea (150hz)]]="Yes"),"Yes","No")</f>
        <v>Yes</v>
      </c>
      <c r="J48" s="90" t="str">
        <f>IF(AND(Table1[[#This Row],[_ppg.dat (PPG)]]="Yes",Table1[[#This Row],[_ppg.hea (PPG)]]="Yes"),"Yes","No")</f>
        <v>No</v>
      </c>
      <c r="K48" s="90" t="str">
        <f>Table1[[#This Row],[.csv (2hz)]]</f>
        <v>No</v>
      </c>
    </row>
    <row r="49" spans="1:11">
      <c r="A49">
        <v>4</v>
      </c>
      <c r="B49" t="s">
        <v>548</v>
      </c>
      <c r="C49" s="90" t="s">
        <v>411</v>
      </c>
      <c r="D49" s="90" t="s">
        <v>410</v>
      </c>
      <c r="E49" s="90" t="s">
        <v>410</v>
      </c>
      <c r="F49" s="90" t="s">
        <v>410</v>
      </c>
      <c r="G49" s="90" t="s">
        <v>410</v>
      </c>
      <c r="H49" s="90">
        <f>COUNTIF(Table1[[#This Row],[.dat (150hz)]:[.csv (2hz)]],"Yes")</f>
        <v>1</v>
      </c>
      <c r="I49" s="90" t="str">
        <f>IF(AND(Table1[[#This Row],[.dat (150hz)]]="Yes",Table1[[#This Row],[.hea (150hz)]]="Yes"),"Yes","No")</f>
        <v>No</v>
      </c>
      <c r="J49" s="90" t="str">
        <f>IF(AND(Table1[[#This Row],[_ppg.dat (PPG)]]="Yes",Table1[[#This Row],[_ppg.hea (PPG)]]="Yes"),"Yes","No")</f>
        <v>No</v>
      </c>
      <c r="K49" s="90" t="str">
        <f>Table1[[#This Row],[.csv (2hz)]]</f>
        <v>No</v>
      </c>
    </row>
    <row r="50" spans="1:11">
      <c r="A50">
        <v>4</v>
      </c>
      <c r="B50" t="s">
        <v>549</v>
      </c>
      <c r="C50" s="90" t="s">
        <v>411</v>
      </c>
      <c r="D50" s="90" t="s">
        <v>410</v>
      </c>
      <c r="E50" s="90" t="s">
        <v>410</v>
      </c>
      <c r="F50" s="90" t="s">
        <v>410</v>
      </c>
      <c r="G50" s="90" t="s">
        <v>410</v>
      </c>
      <c r="H50" s="90">
        <f>COUNTIF(Table1[[#This Row],[.dat (150hz)]:[.csv (2hz)]],"Yes")</f>
        <v>1</v>
      </c>
      <c r="I50" s="90" t="str">
        <f>IF(AND(Table1[[#This Row],[.dat (150hz)]]="Yes",Table1[[#This Row],[.hea (150hz)]]="Yes"),"Yes","No")</f>
        <v>No</v>
      </c>
      <c r="J50" s="90" t="str">
        <f>IF(AND(Table1[[#This Row],[_ppg.dat (PPG)]]="Yes",Table1[[#This Row],[_ppg.hea (PPG)]]="Yes"),"Yes","No")</f>
        <v>No</v>
      </c>
      <c r="K50" s="90" t="str">
        <f>Table1[[#This Row],[.csv (2hz)]]</f>
        <v>No</v>
      </c>
    </row>
    <row r="51" spans="1:11">
      <c r="A51">
        <v>4</v>
      </c>
      <c r="B51" t="s">
        <v>552</v>
      </c>
      <c r="C51" s="90" t="s">
        <v>410</v>
      </c>
      <c r="D51" s="90" t="s">
        <v>410</v>
      </c>
      <c r="E51" s="90" t="s">
        <v>411</v>
      </c>
      <c r="F51" s="90" t="s">
        <v>410</v>
      </c>
      <c r="G51" s="90" t="s">
        <v>410</v>
      </c>
      <c r="H51" s="90">
        <f>COUNTIF(Table1[[#This Row],[.dat (150hz)]:[.csv (2hz)]],"Yes")</f>
        <v>1</v>
      </c>
      <c r="I51" s="90" t="str">
        <f>IF(AND(Table1[[#This Row],[.dat (150hz)]]="Yes",Table1[[#This Row],[.hea (150hz)]]="Yes"),"Yes","No")</f>
        <v>No</v>
      </c>
      <c r="J51" s="90" t="str">
        <f>IF(AND(Table1[[#This Row],[_ppg.dat (PPG)]]="Yes",Table1[[#This Row],[_ppg.hea (PPG)]]="Yes"),"Yes","No")</f>
        <v>No</v>
      </c>
      <c r="K51" s="90" t="str">
        <f>Table1[[#This Row],[.csv (2hz)]]</f>
        <v>No</v>
      </c>
    </row>
    <row r="52" spans="1:11">
      <c r="A52">
        <v>4</v>
      </c>
      <c r="B52" t="s">
        <v>556</v>
      </c>
      <c r="C52" s="90" t="s">
        <v>410</v>
      </c>
      <c r="D52" s="90" t="s">
        <v>410</v>
      </c>
      <c r="E52" s="90" t="s">
        <v>411</v>
      </c>
      <c r="F52" s="90" t="s">
        <v>410</v>
      </c>
      <c r="G52" s="90" t="s">
        <v>410</v>
      </c>
      <c r="H52" s="90">
        <f>COUNTIF(Table1[[#This Row],[.dat (150hz)]:[.csv (2hz)]],"Yes")</f>
        <v>1</v>
      </c>
      <c r="I52" s="90" t="str">
        <f>IF(AND(Table1[[#This Row],[.dat (150hz)]]="Yes",Table1[[#This Row],[.hea (150hz)]]="Yes"),"Yes","No")</f>
        <v>No</v>
      </c>
      <c r="J52" s="90" t="str">
        <f>IF(AND(Table1[[#This Row],[_ppg.dat (PPG)]]="Yes",Table1[[#This Row],[_ppg.hea (PPG)]]="Yes"),"Yes","No")</f>
        <v>No</v>
      </c>
      <c r="K52" s="90" t="str">
        <f>Table1[[#This Row],[.csv (2hz)]]</f>
        <v>No</v>
      </c>
    </row>
    <row r="53" spans="1:11">
      <c r="A53">
        <v>4</v>
      </c>
      <c r="B53" t="s">
        <v>559</v>
      </c>
      <c r="C53" s="90" t="s">
        <v>410</v>
      </c>
      <c r="D53" s="90" t="s">
        <v>410</v>
      </c>
      <c r="E53" s="90" t="s">
        <v>411</v>
      </c>
      <c r="F53" s="90" t="s">
        <v>410</v>
      </c>
      <c r="G53" s="90" t="s">
        <v>411</v>
      </c>
      <c r="H53" s="90">
        <f>COUNTIF(Table1[[#This Row],[.dat (150hz)]:[.csv (2hz)]],"Yes")</f>
        <v>2</v>
      </c>
      <c r="I53" s="90" t="str">
        <f>IF(AND(Table1[[#This Row],[.dat (150hz)]]="Yes",Table1[[#This Row],[.hea (150hz)]]="Yes"),"Yes","No")</f>
        <v>No</v>
      </c>
      <c r="J53" s="90" t="str">
        <f>IF(AND(Table1[[#This Row],[_ppg.dat (PPG)]]="Yes",Table1[[#This Row],[_ppg.hea (PPG)]]="Yes"),"Yes","No")</f>
        <v>No</v>
      </c>
      <c r="K53" s="90" t="str">
        <f>Table1[[#This Row],[.csv (2hz)]]</f>
        <v>Yes</v>
      </c>
    </row>
    <row r="54" spans="1:11">
      <c r="A54">
        <v>4</v>
      </c>
      <c r="B54" t="s">
        <v>546</v>
      </c>
      <c r="C54" s="90" t="s">
        <v>410</v>
      </c>
      <c r="D54" s="90" t="s">
        <v>411</v>
      </c>
      <c r="E54" s="90" t="s">
        <v>410</v>
      </c>
      <c r="F54" s="90" t="s">
        <v>410</v>
      </c>
      <c r="G54" s="90" t="s">
        <v>410</v>
      </c>
      <c r="H54" s="90">
        <f>COUNTIF(Table1[[#This Row],[.dat (150hz)]:[.csv (2hz)]],"Yes")</f>
        <v>1</v>
      </c>
      <c r="I54" s="90" t="str">
        <f>IF(AND(Table1[[#This Row],[.dat (150hz)]]="Yes",Table1[[#This Row],[.hea (150hz)]]="Yes"),"Yes","No")</f>
        <v>No</v>
      </c>
      <c r="J54" s="90" t="str">
        <f>IF(AND(Table1[[#This Row],[_ppg.dat (PPG)]]="Yes",Table1[[#This Row],[_ppg.hea (PPG)]]="Yes"),"Yes","No")</f>
        <v>No</v>
      </c>
      <c r="K54" s="90" t="str">
        <f>Table1[[#This Row],[.csv (2hz)]]</f>
        <v>No</v>
      </c>
    </row>
    <row r="55" spans="1:11">
      <c r="A55">
        <v>4</v>
      </c>
      <c r="B55" t="s">
        <v>555</v>
      </c>
      <c r="C55" s="90" t="s">
        <v>411</v>
      </c>
      <c r="D55" s="90" t="s">
        <v>410</v>
      </c>
      <c r="E55" s="90" t="s">
        <v>410</v>
      </c>
      <c r="F55" s="90" t="s">
        <v>410</v>
      </c>
      <c r="G55" s="90" t="s">
        <v>411</v>
      </c>
      <c r="H55" s="90">
        <f>COUNTIF(Table1[[#This Row],[.dat (150hz)]:[.csv (2hz)]],"Yes")</f>
        <v>2</v>
      </c>
      <c r="I55" s="90" t="str">
        <f>IF(AND(Table1[[#This Row],[.dat (150hz)]]="Yes",Table1[[#This Row],[.hea (150hz)]]="Yes"),"Yes","No")</f>
        <v>No</v>
      </c>
      <c r="J55" s="90" t="str">
        <f>IF(AND(Table1[[#This Row],[_ppg.dat (PPG)]]="Yes",Table1[[#This Row],[_ppg.hea (PPG)]]="Yes"),"Yes","No")</f>
        <v>No</v>
      </c>
      <c r="K55" s="90" t="str">
        <f>Table1[[#This Row],[.csv (2hz)]]</f>
        <v>Yes</v>
      </c>
    </row>
    <row r="56" spans="1:11">
      <c r="A56">
        <v>4</v>
      </c>
      <c r="B56" s="93" t="s">
        <v>544</v>
      </c>
      <c r="C56" s="90" t="s">
        <v>411</v>
      </c>
      <c r="D56" s="90" t="s">
        <v>410</v>
      </c>
      <c r="E56" s="90" t="s">
        <v>410</v>
      </c>
      <c r="F56" s="90" t="s">
        <v>410</v>
      </c>
      <c r="G56" s="90" t="s">
        <v>410</v>
      </c>
      <c r="H56" s="90">
        <f>COUNTIF(Table1[[#This Row],[.dat (150hz)]:[.csv (2hz)]],"Yes")</f>
        <v>1</v>
      </c>
      <c r="I56" s="90" t="str">
        <f>IF(AND(Table1[[#This Row],[.dat (150hz)]]="Yes",Table1[[#This Row],[.hea (150hz)]]="Yes"),"Yes","No")</f>
        <v>No</v>
      </c>
      <c r="J56" s="90" t="str">
        <f>IF(AND(Table1[[#This Row],[_ppg.dat (PPG)]]="Yes",Table1[[#This Row],[_ppg.hea (PPG)]]="Yes"),"Yes","No")</f>
        <v>No</v>
      </c>
      <c r="K56" s="90" t="str">
        <f>Table1[[#This Row],[.csv (2hz)]]</f>
        <v>No</v>
      </c>
    </row>
    <row r="57" spans="1:11">
      <c r="A57">
        <v>5</v>
      </c>
      <c r="B57" t="s">
        <v>593</v>
      </c>
      <c r="C57" s="90" t="s">
        <v>410</v>
      </c>
      <c r="D57" s="90" t="s">
        <v>411</v>
      </c>
      <c r="E57" s="90" t="s">
        <v>410</v>
      </c>
      <c r="F57" s="90" t="s">
        <v>410</v>
      </c>
      <c r="G57" s="90" t="s">
        <v>411</v>
      </c>
      <c r="H57" s="90">
        <f>COUNTIF(Table1[[#This Row],[.dat (150hz)]:[.csv (2hz)]],"Yes")</f>
        <v>2</v>
      </c>
      <c r="I57" s="90" t="str">
        <f>IF(AND(Table1[[#This Row],[.dat (150hz)]]="Yes",Table1[[#This Row],[.hea (150hz)]]="Yes"),"Yes","No")</f>
        <v>No</v>
      </c>
      <c r="J57" s="90" t="str">
        <f>IF(AND(Table1[[#This Row],[_ppg.dat (PPG)]]="Yes",Table1[[#This Row],[_ppg.hea (PPG)]]="Yes"),"Yes","No")</f>
        <v>No</v>
      </c>
      <c r="K57" s="90" t="str">
        <f>Table1[[#This Row],[.csv (2hz)]]</f>
        <v>Yes</v>
      </c>
    </row>
    <row r="58" spans="1:11">
      <c r="A58">
        <v>5</v>
      </c>
      <c r="B58" t="s">
        <v>599</v>
      </c>
      <c r="C58" s="90" t="s">
        <v>411</v>
      </c>
      <c r="D58" s="90" t="s">
        <v>410</v>
      </c>
      <c r="E58" s="90" t="s">
        <v>410</v>
      </c>
      <c r="F58" s="90" t="s">
        <v>410</v>
      </c>
      <c r="G58" s="90" t="s">
        <v>411</v>
      </c>
      <c r="H58" s="90">
        <f>COUNTIF(Table1[[#This Row],[.dat (150hz)]:[.csv (2hz)]],"Yes")</f>
        <v>2</v>
      </c>
      <c r="I58" s="90" t="str">
        <f>IF(AND(Table1[[#This Row],[.dat (150hz)]]="Yes",Table1[[#This Row],[.hea (150hz)]]="Yes"),"Yes","No")</f>
        <v>No</v>
      </c>
      <c r="J58" s="90" t="str">
        <f>IF(AND(Table1[[#This Row],[_ppg.dat (PPG)]]="Yes",Table1[[#This Row],[_ppg.hea (PPG)]]="Yes"),"Yes","No")</f>
        <v>No</v>
      </c>
      <c r="K58" s="90" t="str">
        <f>Table1[[#This Row],[.csv (2hz)]]</f>
        <v>Yes</v>
      </c>
    </row>
    <row r="59" spans="1:11">
      <c r="A59">
        <v>5</v>
      </c>
      <c r="B59" t="s">
        <v>600</v>
      </c>
      <c r="C59" s="90" t="s">
        <v>411</v>
      </c>
      <c r="D59" s="90" t="s">
        <v>411</v>
      </c>
      <c r="E59" s="90" t="s">
        <v>410</v>
      </c>
      <c r="F59" s="90" t="s">
        <v>410</v>
      </c>
      <c r="G59" s="90" t="s">
        <v>411</v>
      </c>
      <c r="H59" s="90">
        <f>COUNTIF(Table1[[#This Row],[.dat (150hz)]:[.csv (2hz)]],"Yes")</f>
        <v>3</v>
      </c>
      <c r="I59" s="90" t="str">
        <f>IF(AND(Table1[[#This Row],[.dat (150hz)]]="Yes",Table1[[#This Row],[.hea (150hz)]]="Yes"),"Yes","No")</f>
        <v>Yes</v>
      </c>
      <c r="J59" s="90" t="str">
        <f>IF(AND(Table1[[#This Row],[_ppg.dat (PPG)]]="Yes",Table1[[#This Row],[_ppg.hea (PPG)]]="Yes"),"Yes","No")</f>
        <v>No</v>
      </c>
      <c r="K59" s="90" t="str">
        <f>Table1[[#This Row],[.csv (2hz)]]</f>
        <v>Yes</v>
      </c>
    </row>
    <row r="60" spans="1:11">
      <c r="A60">
        <v>5</v>
      </c>
      <c r="B60" t="s">
        <v>569</v>
      </c>
      <c r="C60" s="90" t="s">
        <v>411</v>
      </c>
      <c r="D60" s="90" t="s">
        <v>411</v>
      </c>
      <c r="E60" s="90" t="s">
        <v>410</v>
      </c>
      <c r="F60" s="90" t="s">
        <v>410</v>
      </c>
      <c r="G60" s="90" t="s">
        <v>411</v>
      </c>
      <c r="H60" s="90">
        <f>COUNTIF(Table1[[#This Row],[.dat (150hz)]:[.csv (2hz)]],"Yes")</f>
        <v>3</v>
      </c>
      <c r="I60" s="90" t="str">
        <f>IF(AND(Table1[[#This Row],[.dat (150hz)]]="Yes",Table1[[#This Row],[.hea (150hz)]]="Yes"),"Yes","No")</f>
        <v>Yes</v>
      </c>
      <c r="J60" s="90" t="str">
        <f>IF(AND(Table1[[#This Row],[_ppg.dat (PPG)]]="Yes",Table1[[#This Row],[_ppg.hea (PPG)]]="Yes"),"Yes","No")</f>
        <v>No</v>
      </c>
      <c r="K60" s="90" t="str">
        <f>Table1[[#This Row],[.csv (2hz)]]</f>
        <v>Yes</v>
      </c>
    </row>
    <row r="61" spans="1:11">
      <c r="A61">
        <v>5</v>
      </c>
      <c r="B61" t="s">
        <v>573</v>
      </c>
      <c r="C61" s="90" t="s">
        <v>410</v>
      </c>
      <c r="D61" s="90" t="s">
        <v>410</v>
      </c>
      <c r="E61" s="90" t="s">
        <v>410</v>
      </c>
      <c r="F61" s="90" t="s">
        <v>410</v>
      </c>
      <c r="G61" s="90" t="s">
        <v>411</v>
      </c>
      <c r="H61" s="90">
        <f>COUNTIF(Table1[[#This Row],[.dat (150hz)]:[.csv (2hz)]],"Yes")</f>
        <v>1</v>
      </c>
      <c r="I61" s="90" t="str">
        <f>IF(AND(Table1[[#This Row],[.dat (150hz)]]="Yes",Table1[[#This Row],[.hea (150hz)]]="Yes"),"Yes","No")</f>
        <v>No</v>
      </c>
      <c r="J61" s="90" t="str">
        <f>IF(AND(Table1[[#This Row],[_ppg.dat (PPG)]]="Yes",Table1[[#This Row],[_ppg.hea (PPG)]]="Yes"),"Yes","No")</f>
        <v>No</v>
      </c>
      <c r="K61" s="90" t="str">
        <f>Table1[[#This Row],[.csv (2hz)]]</f>
        <v>Yes</v>
      </c>
    </row>
    <row r="62" spans="1:11">
      <c r="A62">
        <v>5</v>
      </c>
      <c r="B62" t="s">
        <v>577</v>
      </c>
      <c r="C62" s="90" t="s">
        <v>410</v>
      </c>
      <c r="D62" s="90" t="s">
        <v>410</v>
      </c>
      <c r="E62" s="90" t="s">
        <v>410</v>
      </c>
      <c r="F62" s="90" t="s">
        <v>410</v>
      </c>
      <c r="G62" s="90" t="s">
        <v>411</v>
      </c>
      <c r="H62" s="90">
        <f>COUNTIF(Table1[[#This Row],[.dat (150hz)]:[.csv (2hz)]],"Yes")</f>
        <v>1</v>
      </c>
      <c r="I62" s="90" t="str">
        <f>IF(AND(Table1[[#This Row],[.dat (150hz)]]="Yes",Table1[[#This Row],[.hea (150hz)]]="Yes"),"Yes","No")</f>
        <v>No</v>
      </c>
      <c r="J62" s="90" t="str">
        <f>IF(AND(Table1[[#This Row],[_ppg.dat (PPG)]]="Yes",Table1[[#This Row],[_ppg.hea (PPG)]]="Yes"),"Yes","No")</f>
        <v>No</v>
      </c>
      <c r="K62" s="90" t="str">
        <f>Table1[[#This Row],[.csv (2hz)]]</f>
        <v>Yes</v>
      </c>
    </row>
    <row r="63" spans="1:11">
      <c r="A63">
        <v>5</v>
      </c>
      <c r="B63" t="s">
        <v>588</v>
      </c>
      <c r="C63" s="90" t="s">
        <v>411</v>
      </c>
      <c r="D63" s="90" t="s">
        <v>411</v>
      </c>
      <c r="E63" s="90" t="s">
        <v>410</v>
      </c>
      <c r="F63" s="90" t="s">
        <v>410</v>
      </c>
      <c r="G63" s="90" t="s">
        <v>410</v>
      </c>
      <c r="H63" s="90">
        <f>COUNTIF(Table1[[#This Row],[.dat (150hz)]:[.csv (2hz)]],"Yes")</f>
        <v>2</v>
      </c>
      <c r="I63" s="90" t="str">
        <f>IF(AND(Table1[[#This Row],[.dat (150hz)]]="Yes",Table1[[#This Row],[.hea (150hz)]]="Yes"),"Yes","No")</f>
        <v>Yes</v>
      </c>
      <c r="J63" s="90" t="str">
        <f>IF(AND(Table1[[#This Row],[_ppg.dat (PPG)]]="Yes",Table1[[#This Row],[_ppg.hea (PPG)]]="Yes"),"Yes","No")</f>
        <v>No</v>
      </c>
      <c r="K63" s="90" t="str">
        <f>Table1[[#This Row],[.csv (2hz)]]</f>
        <v>No</v>
      </c>
    </row>
    <row r="64" spans="1:11">
      <c r="A64">
        <v>5</v>
      </c>
      <c r="B64" t="s">
        <v>589</v>
      </c>
      <c r="C64" s="90" t="s">
        <v>410</v>
      </c>
      <c r="D64" s="90" t="s">
        <v>410</v>
      </c>
      <c r="E64" s="90" t="s">
        <v>410</v>
      </c>
      <c r="F64" s="90" t="s">
        <v>410</v>
      </c>
      <c r="G64" s="90" t="s">
        <v>411</v>
      </c>
      <c r="H64" s="90">
        <f>COUNTIF(Table1[[#This Row],[.dat (150hz)]:[.csv (2hz)]],"Yes")</f>
        <v>1</v>
      </c>
      <c r="I64" s="90" t="str">
        <f>IF(AND(Table1[[#This Row],[.dat (150hz)]]="Yes",Table1[[#This Row],[.hea (150hz)]]="Yes"),"Yes","No")</f>
        <v>No</v>
      </c>
      <c r="J64" s="90" t="str">
        <f>IF(AND(Table1[[#This Row],[_ppg.dat (PPG)]]="Yes",Table1[[#This Row],[_ppg.hea (PPG)]]="Yes"),"Yes","No")</f>
        <v>No</v>
      </c>
      <c r="K64" s="90" t="str">
        <f>Table1[[#This Row],[.csv (2hz)]]</f>
        <v>Yes</v>
      </c>
    </row>
    <row r="65" spans="1:11">
      <c r="A65">
        <v>5</v>
      </c>
      <c r="B65" t="s">
        <v>571</v>
      </c>
      <c r="C65" s="90" t="s">
        <v>410</v>
      </c>
      <c r="D65" s="90" t="s">
        <v>411</v>
      </c>
      <c r="E65" s="90" t="s">
        <v>410</v>
      </c>
      <c r="F65" s="90" t="s">
        <v>410</v>
      </c>
      <c r="G65" s="90" t="s">
        <v>410</v>
      </c>
      <c r="H65" s="90">
        <f>COUNTIF(Table1[[#This Row],[.dat (150hz)]:[.csv (2hz)]],"Yes")</f>
        <v>1</v>
      </c>
      <c r="I65" s="90" t="str">
        <f>IF(AND(Table1[[#This Row],[.dat (150hz)]]="Yes",Table1[[#This Row],[.hea (150hz)]]="Yes"),"Yes","No")</f>
        <v>No</v>
      </c>
      <c r="J65" s="90" t="str">
        <f>IF(AND(Table1[[#This Row],[_ppg.dat (PPG)]]="Yes",Table1[[#This Row],[_ppg.hea (PPG)]]="Yes"),"Yes","No")</f>
        <v>No</v>
      </c>
      <c r="K65" s="90" t="str">
        <f>Table1[[#This Row],[.csv (2hz)]]</f>
        <v>No</v>
      </c>
    </row>
    <row r="66" spans="1:11">
      <c r="A66">
        <v>5</v>
      </c>
      <c r="B66" t="s">
        <v>581</v>
      </c>
      <c r="C66" s="90" t="s">
        <v>411</v>
      </c>
      <c r="D66" s="90" t="s">
        <v>410</v>
      </c>
      <c r="E66" s="90" t="s">
        <v>410</v>
      </c>
      <c r="F66" s="90" t="s">
        <v>410</v>
      </c>
      <c r="G66" s="90" t="s">
        <v>410</v>
      </c>
      <c r="H66" s="90">
        <f>COUNTIF(Table1[[#This Row],[.dat (150hz)]:[.csv (2hz)]],"Yes")</f>
        <v>1</v>
      </c>
      <c r="I66" s="90" t="str">
        <f>IF(AND(Table1[[#This Row],[.dat (150hz)]]="Yes",Table1[[#This Row],[.hea (150hz)]]="Yes"),"Yes","No")</f>
        <v>No</v>
      </c>
      <c r="J66" s="90" t="str">
        <f>IF(AND(Table1[[#This Row],[_ppg.dat (PPG)]]="Yes",Table1[[#This Row],[_ppg.hea (PPG)]]="Yes"),"Yes","No")</f>
        <v>No</v>
      </c>
      <c r="K66" s="90" t="str">
        <f>Table1[[#This Row],[.csv (2hz)]]</f>
        <v>No</v>
      </c>
    </row>
    <row r="67" spans="1:11">
      <c r="A67">
        <v>5</v>
      </c>
      <c r="B67" t="s">
        <v>590</v>
      </c>
      <c r="C67" s="90" t="s">
        <v>411</v>
      </c>
      <c r="D67" s="90" t="s">
        <v>410</v>
      </c>
      <c r="E67" s="90" t="s">
        <v>410</v>
      </c>
      <c r="F67" s="90" t="s">
        <v>410</v>
      </c>
      <c r="G67" s="90" t="s">
        <v>410</v>
      </c>
      <c r="H67" s="90">
        <f>COUNTIF(Table1[[#This Row],[.dat (150hz)]:[.csv (2hz)]],"Yes")</f>
        <v>1</v>
      </c>
      <c r="I67" s="90" t="str">
        <f>IF(AND(Table1[[#This Row],[.dat (150hz)]]="Yes",Table1[[#This Row],[.hea (150hz)]]="Yes"),"Yes","No")</f>
        <v>No</v>
      </c>
      <c r="J67" s="90" t="str">
        <f>IF(AND(Table1[[#This Row],[_ppg.dat (PPG)]]="Yes",Table1[[#This Row],[_ppg.hea (PPG)]]="Yes"),"Yes","No")</f>
        <v>No</v>
      </c>
      <c r="K67" s="90" t="str">
        <f>Table1[[#This Row],[.csv (2hz)]]</f>
        <v>No</v>
      </c>
    </row>
    <row r="68" spans="1:11">
      <c r="A68">
        <v>5</v>
      </c>
      <c r="B68" t="s">
        <v>586</v>
      </c>
      <c r="C68" s="90" t="s">
        <v>410</v>
      </c>
      <c r="D68" s="90" t="s">
        <v>410</v>
      </c>
      <c r="E68" s="90" t="s">
        <v>411</v>
      </c>
      <c r="F68" s="90" t="s">
        <v>410</v>
      </c>
      <c r="G68" s="90" t="s">
        <v>410</v>
      </c>
      <c r="H68" s="90">
        <f>COUNTIF(Table1[[#This Row],[.dat (150hz)]:[.csv (2hz)]],"Yes")</f>
        <v>1</v>
      </c>
      <c r="I68" s="90" t="str">
        <f>IF(AND(Table1[[#This Row],[.dat (150hz)]]="Yes",Table1[[#This Row],[.hea (150hz)]]="Yes"),"Yes","No")</f>
        <v>No</v>
      </c>
      <c r="J68" s="90" t="str">
        <f>IF(AND(Table1[[#This Row],[_ppg.dat (PPG)]]="Yes",Table1[[#This Row],[_ppg.hea (PPG)]]="Yes"),"Yes","No")</f>
        <v>No</v>
      </c>
      <c r="K68" s="90" t="str">
        <f>Table1[[#This Row],[.csv (2hz)]]</f>
        <v>No</v>
      </c>
    </row>
    <row r="69" spans="1:11">
      <c r="A69">
        <v>5</v>
      </c>
      <c r="B69" t="s">
        <v>578</v>
      </c>
      <c r="C69" s="90" t="s">
        <v>410</v>
      </c>
      <c r="D69" s="90" t="s">
        <v>411</v>
      </c>
      <c r="E69" s="90" t="s">
        <v>410</v>
      </c>
      <c r="F69" s="90" t="s">
        <v>410</v>
      </c>
      <c r="G69" s="90" t="s">
        <v>410</v>
      </c>
      <c r="H69" s="90">
        <f>COUNTIF(Table1[[#This Row],[.dat (150hz)]:[.csv (2hz)]],"Yes")</f>
        <v>1</v>
      </c>
      <c r="I69" s="90" t="str">
        <f>IF(AND(Table1[[#This Row],[.dat (150hz)]]="Yes",Table1[[#This Row],[.hea (150hz)]]="Yes"),"Yes","No")</f>
        <v>No</v>
      </c>
      <c r="J69" s="90" t="str">
        <f>IF(AND(Table1[[#This Row],[_ppg.dat (PPG)]]="Yes",Table1[[#This Row],[_ppg.hea (PPG)]]="Yes"),"Yes","No")</f>
        <v>No</v>
      </c>
      <c r="K69" s="90" t="str">
        <f>Table1[[#This Row],[.csv (2hz)]]</f>
        <v>No</v>
      </c>
    </row>
    <row r="70" spans="1:11">
      <c r="A70">
        <v>6</v>
      </c>
      <c r="B70" t="s">
        <v>614</v>
      </c>
      <c r="C70" s="90" t="s">
        <v>410</v>
      </c>
      <c r="D70" s="90" t="s">
        <v>410</v>
      </c>
      <c r="E70" s="90" t="s">
        <v>410</v>
      </c>
      <c r="F70" s="90" t="s">
        <v>411</v>
      </c>
      <c r="G70" s="90" t="s">
        <v>410</v>
      </c>
      <c r="H70" s="90">
        <f>COUNTIF(Table1[[#This Row],[.dat (150hz)]:[.csv (2hz)]],"Yes")</f>
        <v>1</v>
      </c>
      <c r="I70" s="90" t="str">
        <f>IF(AND(Table1[[#This Row],[.dat (150hz)]]="Yes",Table1[[#This Row],[.hea (150hz)]]="Yes"),"Yes","No")</f>
        <v>No</v>
      </c>
      <c r="J70" s="90" t="str">
        <f>IF(AND(Table1[[#This Row],[_ppg.dat (PPG)]]="Yes",Table1[[#This Row],[_ppg.hea (PPG)]]="Yes"),"Yes","No")</f>
        <v>No</v>
      </c>
      <c r="K70" s="90" t="str">
        <f>Table1[[#This Row],[.csv (2hz)]]</f>
        <v>No</v>
      </c>
    </row>
    <row r="71" spans="1:11">
      <c r="A71">
        <v>6</v>
      </c>
      <c r="B71" t="s">
        <v>615</v>
      </c>
      <c r="C71" s="90" t="s">
        <v>411</v>
      </c>
      <c r="D71" s="90" t="s">
        <v>411</v>
      </c>
      <c r="E71" s="90" t="s">
        <v>410</v>
      </c>
      <c r="F71" s="90" t="s">
        <v>410</v>
      </c>
      <c r="G71" s="90" t="s">
        <v>410</v>
      </c>
      <c r="H71" s="90">
        <f>COUNTIF(Table1[[#This Row],[.dat (150hz)]:[.csv (2hz)]],"Yes")</f>
        <v>2</v>
      </c>
      <c r="I71" s="90" t="str">
        <f>IF(AND(Table1[[#This Row],[.dat (150hz)]]="Yes",Table1[[#This Row],[.hea (150hz)]]="Yes"),"Yes","No")</f>
        <v>Yes</v>
      </c>
      <c r="J71" s="90" t="str">
        <f>IF(AND(Table1[[#This Row],[_ppg.dat (PPG)]]="Yes",Table1[[#This Row],[_ppg.hea (PPG)]]="Yes"),"Yes","No")</f>
        <v>No</v>
      </c>
      <c r="K71" s="90" t="str">
        <f>Table1[[#This Row],[.csv (2hz)]]</f>
        <v>No</v>
      </c>
    </row>
    <row r="72" spans="1:11">
      <c r="A72">
        <v>6</v>
      </c>
      <c r="B72" t="s">
        <v>616</v>
      </c>
      <c r="C72" s="90" t="s">
        <v>411</v>
      </c>
      <c r="D72" s="90" t="s">
        <v>410</v>
      </c>
      <c r="E72" s="90" t="s">
        <v>410</v>
      </c>
      <c r="F72" s="90" t="s">
        <v>410</v>
      </c>
      <c r="G72" s="90" t="s">
        <v>410</v>
      </c>
      <c r="H72" s="90">
        <f>COUNTIF(Table1[[#This Row],[.dat (150hz)]:[.csv (2hz)]],"Yes")</f>
        <v>1</v>
      </c>
      <c r="I72" s="90" t="str">
        <f>IF(AND(Table1[[#This Row],[.dat (150hz)]]="Yes",Table1[[#This Row],[.hea (150hz)]]="Yes"),"Yes","No")</f>
        <v>No</v>
      </c>
      <c r="J72" s="90" t="str">
        <f>IF(AND(Table1[[#This Row],[_ppg.dat (PPG)]]="Yes",Table1[[#This Row],[_ppg.hea (PPG)]]="Yes"),"Yes","No")</f>
        <v>No</v>
      </c>
      <c r="K72" s="90" t="str">
        <f>Table1[[#This Row],[.csv (2hz)]]</f>
        <v>No</v>
      </c>
    </row>
    <row r="73" spans="1:11">
      <c r="A73">
        <v>6</v>
      </c>
      <c r="B73" t="s">
        <v>618</v>
      </c>
      <c r="C73" s="90" t="s">
        <v>410</v>
      </c>
      <c r="D73" s="90" t="s">
        <v>411</v>
      </c>
      <c r="E73" s="90" t="s">
        <v>410</v>
      </c>
      <c r="F73" s="90" t="s">
        <v>410</v>
      </c>
      <c r="G73" s="90" t="s">
        <v>410</v>
      </c>
      <c r="H73" s="90">
        <f>COUNTIF(Table1[[#This Row],[.dat (150hz)]:[.csv (2hz)]],"Yes")</f>
        <v>1</v>
      </c>
      <c r="I73" s="90" t="str">
        <f>IF(AND(Table1[[#This Row],[.dat (150hz)]]="Yes",Table1[[#This Row],[.hea (150hz)]]="Yes"),"Yes","No")</f>
        <v>No</v>
      </c>
      <c r="J73" s="90" t="str">
        <f>IF(AND(Table1[[#This Row],[_ppg.dat (PPG)]]="Yes",Table1[[#This Row],[_ppg.hea (PPG)]]="Yes"),"Yes","No")</f>
        <v>No</v>
      </c>
      <c r="K73" s="90" t="str">
        <f>Table1[[#This Row],[.csv (2hz)]]</f>
        <v>No</v>
      </c>
    </row>
    <row r="74" spans="1:11">
      <c r="A74">
        <v>6</v>
      </c>
      <c r="B74" t="s">
        <v>620</v>
      </c>
      <c r="C74" s="90" t="s">
        <v>410</v>
      </c>
      <c r="D74" s="90" t="s">
        <v>410</v>
      </c>
      <c r="E74" s="90" t="s">
        <v>410</v>
      </c>
      <c r="F74" s="90" t="s">
        <v>411</v>
      </c>
      <c r="G74" s="90" t="s">
        <v>410</v>
      </c>
      <c r="H74" s="90">
        <f>COUNTIF(Table1[[#This Row],[.dat (150hz)]:[.csv (2hz)]],"Yes")</f>
        <v>1</v>
      </c>
      <c r="I74" s="90" t="str">
        <f>IF(AND(Table1[[#This Row],[.dat (150hz)]]="Yes",Table1[[#This Row],[.hea (150hz)]]="Yes"),"Yes","No")</f>
        <v>No</v>
      </c>
      <c r="J74" s="90" t="str">
        <f>IF(AND(Table1[[#This Row],[_ppg.dat (PPG)]]="Yes",Table1[[#This Row],[_ppg.hea (PPG)]]="Yes"),"Yes","No")</f>
        <v>No</v>
      </c>
      <c r="K74" s="90" t="str">
        <f>Table1[[#This Row],[.csv (2hz)]]</f>
        <v>No</v>
      </c>
    </row>
    <row r="75" spans="1:11">
      <c r="A75">
        <v>6</v>
      </c>
      <c r="B75" t="s">
        <v>621</v>
      </c>
      <c r="C75" s="90" t="s">
        <v>411</v>
      </c>
      <c r="D75" s="90" t="s">
        <v>410</v>
      </c>
      <c r="E75" s="90" t="s">
        <v>410</v>
      </c>
      <c r="F75" s="90" t="s">
        <v>410</v>
      </c>
      <c r="G75" s="90" t="s">
        <v>410</v>
      </c>
      <c r="H75" s="90">
        <f>COUNTIF(Table1[[#This Row],[.dat (150hz)]:[.csv (2hz)]],"Yes")</f>
        <v>1</v>
      </c>
      <c r="I75" s="90" t="str">
        <f>IF(AND(Table1[[#This Row],[.dat (150hz)]]="Yes",Table1[[#This Row],[.hea (150hz)]]="Yes"),"Yes","No")</f>
        <v>No</v>
      </c>
      <c r="J75" s="90" t="str">
        <f>IF(AND(Table1[[#This Row],[_ppg.dat (PPG)]]="Yes",Table1[[#This Row],[_ppg.hea (PPG)]]="Yes"),"Yes","No")</f>
        <v>No</v>
      </c>
      <c r="K75" s="90" t="str">
        <f>Table1[[#This Row],[.csv (2hz)]]</f>
        <v>No</v>
      </c>
    </row>
    <row r="76" spans="1:11">
      <c r="A76">
        <v>6</v>
      </c>
      <c r="B76" t="s">
        <v>624</v>
      </c>
      <c r="C76" s="90" t="s">
        <v>411</v>
      </c>
      <c r="D76" s="90" t="s">
        <v>411</v>
      </c>
      <c r="E76" s="90" t="s">
        <v>410</v>
      </c>
      <c r="F76" s="90" t="s">
        <v>410</v>
      </c>
      <c r="G76" s="90" t="s">
        <v>410</v>
      </c>
      <c r="H76" s="90">
        <f>COUNTIF(Table1[[#This Row],[.dat (150hz)]:[.csv (2hz)]],"Yes")</f>
        <v>2</v>
      </c>
      <c r="I76" s="90" t="str">
        <f>IF(AND(Table1[[#This Row],[.dat (150hz)]]="Yes",Table1[[#This Row],[.hea (150hz)]]="Yes"),"Yes","No")</f>
        <v>Yes</v>
      </c>
      <c r="J76" s="90" t="str">
        <f>IF(AND(Table1[[#This Row],[_ppg.dat (PPG)]]="Yes",Table1[[#This Row],[_ppg.hea (PPG)]]="Yes"),"Yes","No")</f>
        <v>No</v>
      </c>
      <c r="K76" s="90" t="str">
        <f>Table1[[#This Row],[.csv (2hz)]]</f>
        <v>No</v>
      </c>
    </row>
    <row r="77" spans="1:11">
      <c r="A77">
        <v>6</v>
      </c>
      <c r="B77" t="s">
        <v>622</v>
      </c>
      <c r="C77" s="90" t="s">
        <v>411</v>
      </c>
      <c r="D77" s="90" t="s">
        <v>411</v>
      </c>
      <c r="E77" s="90" t="s">
        <v>410</v>
      </c>
      <c r="F77" s="90" t="s">
        <v>410</v>
      </c>
      <c r="G77" s="90" t="s">
        <v>411</v>
      </c>
      <c r="H77" s="90">
        <f>COUNTIF(Table1[[#This Row],[.dat (150hz)]:[.csv (2hz)]],"Yes")</f>
        <v>3</v>
      </c>
      <c r="I77" s="90" t="str">
        <f>IF(AND(Table1[[#This Row],[.dat (150hz)]]="Yes",Table1[[#This Row],[.hea (150hz)]]="Yes"),"Yes","No")</f>
        <v>Yes</v>
      </c>
      <c r="J77" s="90" t="str">
        <f>IF(AND(Table1[[#This Row],[_ppg.dat (PPG)]]="Yes",Table1[[#This Row],[_ppg.hea (PPG)]]="Yes"),"Yes","No")</f>
        <v>No</v>
      </c>
      <c r="K77" s="90" t="str">
        <f>Table1[[#This Row],[.csv (2hz)]]</f>
        <v>Yes</v>
      </c>
    </row>
    <row r="78" spans="1:11">
      <c r="A78">
        <v>6</v>
      </c>
      <c r="B78" t="s">
        <v>604</v>
      </c>
      <c r="C78" s="90" t="s">
        <v>410</v>
      </c>
      <c r="D78" s="90" t="s">
        <v>410</v>
      </c>
      <c r="E78" s="90" t="s">
        <v>410</v>
      </c>
      <c r="F78" s="90" t="s">
        <v>410</v>
      </c>
      <c r="G78" s="90" t="s">
        <v>411</v>
      </c>
      <c r="H78" s="90">
        <f>COUNTIF(Table1[[#This Row],[.dat (150hz)]:[.csv (2hz)]],"Yes")</f>
        <v>1</v>
      </c>
      <c r="I78" s="90" t="str">
        <f>IF(AND(Table1[[#This Row],[.dat (150hz)]]="Yes",Table1[[#This Row],[.hea (150hz)]]="Yes"),"Yes","No")</f>
        <v>No</v>
      </c>
      <c r="J78" s="90" t="str">
        <f>IF(AND(Table1[[#This Row],[_ppg.dat (PPG)]]="Yes",Table1[[#This Row],[_ppg.hea (PPG)]]="Yes"),"Yes","No")</f>
        <v>No</v>
      </c>
      <c r="K78" s="90" t="str">
        <f>Table1[[#This Row],[.csv (2hz)]]</f>
        <v>Yes</v>
      </c>
    </row>
    <row r="79" spans="1:11">
      <c r="A79">
        <v>6</v>
      </c>
      <c r="B79" t="s">
        <v>607</v>
      </c>
      <c r="C79" s="90" t="s">
        <v>411</v>
      </c>
      <c r="D79" s="90" t="s">
        <v>410</v>
      </c>
      <c r="E79" s="90" t="s">
        <v>410</v>
      </c>
      <c r="F79" s="90" t="s">
        <v>410</v>
      </c>
      <c r="G79" s="90" t="s">
        <v>410</v>
      </c>
      <c r="H79" s="90">
        <f>COUNTIF(Table1[[#This Row],[.dat (150hz)]:[.csv (2hz)]],"Yes")</f>
        <v>1</v>
      </c>
      <c r="I79" s="90" t="str">
        <f>IF(AND(Table1[[#This Row],[.dat (150hz)]]="Yes",Table1[[#This Row],[.hea (150hz)]]="Yes"),"Yes","No")</f>
        <v>No</v>
      </c>
      <c r="J79" s="90" t="str">
        <f>IF(AND(Table1[[#This Row],[_ppg.dat (PPG)]]="Yes",Table1[[#This Row],[_ppg.hea (PPG)]]="Yes"),"Yes","No")</f>
        <v>No</v>
      </c>
      <c r="K79" s="90" t="str">
        <f>Table1[[#This Row],[.csv (2hz)]]</f>
        <v>No</v>
      </c>
    </row>
    <row r="80" spans="1:11">
      <c r="A80">
        <v>6</v>
      </c>
      <c r="B80" t="s">
        <v>601</v>
      </c>
      <c r="C80" s="90" t="s">
        <v>411</v>
      </c>
      <c r="D80" s="90" t="s">
        <v>411</v>
      </c>
      <c r="E80" s="90" t="s">
        <v>410</v>
      </c>
      <c r="F80" s="90" t="s">
        <v>410</v>
      </c>
      <c r="G80" s="90" t="s">
        <v>410</v>
      </c>
      <c r="H80" s="90">
        <f>COUNTIF(Table1[[#This Row],[.dat (150hz)]:[.csv (2hz)]],"Yes")</f>
        <v>2</v>
      </c>
      <c r="I80" s="90" t="str">
        <f>IF(AND(Table1[[#This Row],[.dat (150hz)]]="Yes",Table1[[#This Row],[.hea (150hz)]]="Yes"),"Yes","No")</f>
        <v>Yes</v>
      </c>
      <c r="J80" s="90" t="str">
        <f>IF(AND(Table1[[#This Row],[_ppg.dat (PPG)]]="Yes",Table1[[#This Row],[_ppg.hea (PPG)]]="Yes"),"Yes","No")</f>
        <v>No</v>
      </c>
      <c r="K80" s="90" t="str">
        <f>Table1[[#This Row],[.csv (2hz)]]</f>
        <v>No</v>
      </c>
    </row>
    <row r="81" spans="1:11">
      <c r="A81">
        <v>6</v>
      </c>
      <c r="B81" t="s">
        <v>605</v>
      </c>
      <c r="C81" s="90" t="s">
        <v>411</v>
      </c>
      <c r="D81" s="90" t="s">
        <v>411</v>
      </c>
      <c r="E81" s="90" t="s">
        <v>411</v>
      </c>
      <c r="F81" s="90" t="s">
        <v>410</v>
      </c>
      <c r="G81" s="90" t="s">
        <v>410</v>
      </c>
      <c r="H81" s="90">
        <f>COUNTIF(Table1[[#This Row],[.dat (150hz)]:[.csv (2hz)]],"Yes")</f>
        <v>3</v>
      </c>
      <c r="I81" s="90" t="str">
        <f>IF(AND(Table1[[#This Row],[.dat (150hz)]]="Yes",Table1[[#This Row],[.hea (150hz)]]="Yes"),"Yes","No")</f>
        <v>Yes</v>
      </c>
      <c r="J81" s="90" t="str">
        <f>IF(AND(Table1[[#This Row],[_ppg.dat (PPG)]]="Yes",Table1[[#This Row],[_ppg.hea (PPG)]]="Yes"),"Yes","No")</f>
        <v>No</v>
      </c>
      <c r="K81" s="90" t="str">
        <f>Table1[[#This Row],[.csv (2hz)]]</f>
        <v>No</v>
      </c>
    </row>
    <row r="82" spans="1:11">
      <c r="A82">
        <v>6</v>
      </c>
      <c r="B82" t="s">
        <v>606</v>
      </c>
      <c r="C82" s="90" t="s">
        <v>410</v>
      </c>
      <c r="D82" s="90" t="s">
        <v>410</v>
      </c>
      <c r="E82" s="90" t="s">
        <v>410</v>
      </c>
      <c r="F82" s="90" t="s">
        <v>410</v>
      </c>
      <c r="G82" s="90" t="s">
        <v>411</v>
      </c>
      <c r="H82" s="90">
        <f>COUNTIF(Table1[[#This Row],[.dat (150hz)]:[.csv (2hz)]],"Yes")</f>
        <v>1</v>
      </c>
      <c r="I82" s="90" t="str">
        <f>IF(AND(Table1[[#This Row],[.dat (150hz)]]="Yes",Table1[[#This Row],[.hea (150hz)]]="Yes"),"Yes","No")</f>
        <v>No</v>
      </c>
      <c r="J82" s="90" t="str">
        <f>IF(AND(Table1[[#This Row],[_ppg.dat (PPG)]]="Yes",Table1[[#This Row],[_ppg.hea (PPG)]]="Yes"),"Yes","No")</f>
        <v>No</v>
      </c>
      <c r="K82" s="90" t="str">
        <f>Table1[[#This Row],[.csv (2hz)]]</f>
        <v>Yes</v>
      </c>
    </row>
    <row r="83" spans="1:11">
      <c r="A83">
        <v>6</v>
      </c>
      <c r="B83" t="s">
        <v>608</v>
      </c>
      <c r="C83" s="90" t="s">
        <v>411</v>
      </c>
      <c r="D83" s="90" t="s">
        <v>410</v>
      </c>
      <c r="E83" s="90" t="s">
        <v>410</v>
      </c>
      <c r="F83" s="90" t="s">
        <v>411</v>
      </c>
      <c r="G83" s="90" t="s">
        <v>411</v>
      </c>
      <c r="H83" s="90">
        <f>COUNTIF(Table1[[#This Row],[.dat (150hz)]:[.csv (2hz)]],"Yes")</f>
        <v>3</v>
      </c>
      <c r="I83" s="90" t="str">
        <f>IF(AND(Table1[[#This Row],[.dat (150hz)]]="Yes",Table1[[#This Row],[.hea (150hz)]]="Yes"),"Yes","No")</f>
        <v>No</v>
      </c>
      <c r="J83" s="90" t="str">
        <f>IF(AND(Table1[[#This Row],[_ppg.dat (PPG)]]="Yes",Table1[[#This Row],[_ppg.hea (PPG)]]="Yes"),"Yes","No")</f>
        <v>No</v>
      </c>
      <c r="K83" s="90" t="str">
        <f>Table1[[#This Row],[.csv (2hz)]]</f>
        <v>Yes</v>
      </c>
    </row>
    <row r="84" spans="1:11">
      <c r="A84">
        <v>6</v>
      </c>
      <c r="B84" t="s">
        <v>610</v>
      </c>
      <c r="C84" s="90" t="s">
        <v>410</v>
      </c>
      <c r="D84" s="90" t="s">
        <v>411</v>
      </c>
      <c r="E84" s="90" t="s">
        <v>410</v>
      </c>
      <c r="F84" s="90" t="s">
        <v>410</v>
      </c>
      <c r="G84" s="90" t="s">
        <v>410</v>
      </c>
      <c r="H84" s="90">
        <f>COUNTIF(Table1[[#This Row],[.dat (150hz)]:[.csv (2hz)]],"Yes")</f>
        <v>1</v>
      </c>
      <c r="I84" s="90" t="str">
        <f>IF(AND(Table1[[#This Row],[.dat (150hz)]]="Yes",Table1[[#This Row],[.hea (150hz)]]="Yes"),"Yes","No")</f>
        <v>No</v>
      </c>
      <c r="J84" s="90" t="str">
        <f>IF(AND(Table1[[#This Row],[_ppg.dat (PPG)]]="Yes",Table1[[#This Row],[_ppg.hea (PPG)]]="Yes"),"Yes","No")</f>
        <v>No</v>
      </c>
      <c r="K84" s="90" t="str">
        <f>Table1[[#This Row],[.csv (2hz)]]</f>
        <v>No</v>
      </c>
    </row>
    <row r="85" spans="1:11">
      <c r="A85">
        <v>6</v>
      </c>
      <c r="B85" t="s">
        <v>611</v>
      </c>
      <c r="C85" s="90" t="s">
        <v>410</v>
      </c>
      <c r="D85" s="90" t="s">
        <v>411</v>
      </c>
      <c r="E85" s="90" t="s">
        <v>410</v>
      </c>
      <c r="F85" s="90" t="s">
        <v>410</v>
      </c>
      <c r="G85" s="90" t="s">
        <v>411</v>
      </c>
      <c r="H85" s="90">
        <f>COUNTIF(Table1[[#This Row],[.dat (150hz)]:[.csv (2hz)]],"Yes")</f>
        <v>2</v>
      </c>
      <c r="I85" s="90" t="str">
        <f>IF(AND(Table1[[#This Row],[.dat (150hz)]]="Yes",Table1[[#This Row],[.hea (150hz)]]="Yes"),"Yes","No")</f>
        <v>No</v>
      </c>
      <c r="J85" s="90" t="str">
        <f>IF(AND(Table1[[#This Row],[_ppg.dat (PPG)]]="Yes",Table1[[#This Row],[_ppg.hea (PPG)]]="Yes"),"Yes","No")</f>
        <v>No</v>
      </c>
      <c r="K85" s="90" t="str">
        <f>Table1[[#This Row],[.csv (2hz)]]</f>
        <v>Yes</v>
      </c>
    </row>
    <row r="86" spans="1:11">
      <c r="A86">
        <v>6</v>
      </c>
      <c r="B86" t="s">
        <v>609</v>
      </c>
      <c r="C86" s="90" t="s">
        <v>410</v>
      </c>
      <c r="D86" s="90" t="s">
        <v>410</v>
      </c>
      <c r="E86" s="90" t="s">
        <v>410</v>
      </c>
      <c r="F86" s="90" t="s">
        <v>410</v>
      </c>
      <c r="G86" s="90" t="s">
        <v>411</v>
      </c>
      <c r="H86" s="90">
        <f>COUNTIF(Table1[[#This Row],[.dat (150hz)]:[.csv (2hz)]],"Yes")</f>
        <v>1</v>
      </c>
      <c r="I86" s="90" t="str">
        <f>IF(AND(Table1[[#This Row],[.dat (150hz)]]="Yes",Table1[[#This Row],[.hea (150hz)]]="Yes"),"Yes","No")</f>
        <v>No</v>
      </c>
      <c r="J86" s="90" t="str">
        <f>IF(AND(Table1[[#This Row],[_ppg.dat (PPG)]]="Yes",Table1[[#This Row],[_ppg.hea (PPG)]]="Yes"),"Yes","No")</f>
        <v>No</v>
      </c>
      <c r="K86" s="90" t="str">
        <f>Table1[[#This Row],[.csv (2hz)]]</f>
        <v>Yes</v>
      </c>
    </row>
    <row r="87" spans="1:11">
      <c r="A87">
        <v>6</v>
      </c>
      <c r="B87" t="s">
        <v>603</v>
      </c>
      <c r="C87" s="90" t="s">
        <v>411</v>
      </c>
      <c r="D87" s="90" t="s">
        <v>410</v>
      </c>
      <c r="E87" s="90" t="s">
        <v>410</v>
      </c>
      <c r="F87" s="90" t="s">
        <v>410</v>
      </c>
      <c r="G87" s="90" t="s">
        <v>410</v>
      </c>
      <c r="H87" s="90">
        <f>COUNTIF(Table1[[#This Row],[.dat (150hz)]:[.csv (2hz)]],"Yes")</f>
        <v>1</v>
      </c>
      <c r="I87" s="90" t="str">
        <f>IF(AND(Table1[[#This Row],[.dat (150hz)]]="Yes",Table1[[#This Row],[.hea (150hz)]]="Yes"),"Yes","No")</f>
        <v>No</v>
      </c>
      <c r="J87" s="90" t="str">
        <f>IF(AND(Table1[[#This Row],[_ppg.dat (PPG)]]="Yes",Table1[[#This Row],[_ppg.hea (PPG)]]="Yes"),"Yes","No")</f>
        <v>No</v>
      </c>
      <c r="K87" s="90" t="str">
        <f>Table1[[#This Row],[.csv (2hz)]]</f>
        <v>No</v>
      </c>
    </row>
    <row r="88" spans="1:11">
      <c r="A88">
        <v>6</v>
      </c>
      <c r="B88" t="s">
        <v>613</v>
      </c>
      <c r="C88" s="90" t="s">
        <v>410</v>
      </c>
      <c r="D88" s="90" t="s">
        <v>411</v>
      </c>
      <c r="E88" s="90" t="s">
        <v>410</v>
      </c>
      <c r="F88" s="90" t="s">
        <v>410</v>
      </c>
      <c r="G88" s="90" t="s">
        <v>411</v>
      </c>
      <c r="H88" s="90">
        <f>COUNTIF(Table1[[#This Row],[.dat (150hz)]:[.csv (2hz)]],"Yes")</f>
        <v>2</v>
      </c>
      <c r="I88" s="90" t="str">
        <f>IF(AND(Table1[[#This Row],[.dat (150hz)]]="Yes",Table1[[#This Row],[.hea (150hz)]]="Yes"),"Yes","No")</f>
        <v>No</v>
      </c>
      <c r="J88" s="90" t="str">
        <f>IF(AND(Table1[[#This Row],[_ppg.dat (PPG)]]="Yes",Table1[[#This Row],[_ppg.hea (PPG)]]="Yes"),"Yes","No")</f>
        <v>No</v>
      </c>
      <c r="K88" s="90" t="str">
        <f>Table1[[#This Row],[.csv (2hz)]]</f>
        <v>Yes</v>
      </c>
    </row>
    <row r="89" spans="1:11">
      <c r="A89">
        <v>7</v>
      </c>
      <c r="B89" t="s">
        <v>629</v>
      </c>
      <c r="C89" s="90" t="s">
        <v>411</v>
      </c>
      <c r="D89" s="90" t="s">
        <v>411</v>
      </c>
      <c r="E89" s="90" t="s">
        <v>410</v>
      </c>
      <c r="F89" s="90" t="s">
        <v>410</v>
      </c>
      <c r="G89" s="90" t="s">
        <v>410</v>
      </c>
      <c r="H89" s="90">
        <f>COUNTIF(Table1[[#This Row],[.dat (150hz)]:[.csv (2hz)]],"Yes")</f>
        <v>2</v>
      </c>
      <c r="I89" s="90" t="str">
        <f>IF(AND(Table1[[#This Row],[.dat (150hz)]]="Yes",Table1[[#This Row],[.hea (150hz)]]="Yes"),"Yes","No")</f>
        <v>Yes</v>
      </c>
      <c r="J89" s="90" t="str">
        <f>IF(AND(Table1[[#This Row],[_ppg.dat (PPG)]]="Yes",Table1[[#This Row],[_ppg.hea (PPG)]]="Yes"),"Yes","No")</f>
        <v>No</v>
      </c>
      <c r="K89" s="90" t="str">
        <f>Table1[[#This Row],[.csv (2hz)]]</f>
        <v>No</v>
      </c>
    </row>
    <row r="90" spans="1:11">
      <c r="A90">
        <v>7</v>
      </c>
      <c r="B90" s="93" t="s">
        <v>642</v>
      </c>
      <c r="C90" s="90" t="s">
        <v>410</v>
      </c>
      <c r="D90" s="90" t="s">
        <v>410</v>
      </c>
      <c r="E90" s="90" t="s">
        <v>410</v>
      </c>
      <c r="F90" s="90" t="s">
        <v>410</v>
      </c>
      <c r="G90" s="90" t="s">
        <v>411</v>
      </c>
      <c r="H90" s="90">
        <f>COUNTIF(Table1[[#This Row],[.dat (150hz)]:[.csv (2hz)]],"Yes")</f>
        <v>1</v>
      </c>
      <c r="I90" s="90" t="str">
        <f>IF(AND(Table1[[#This Row],[.dat (150hz)]]="Yes",Table1[[#This Row],[.hea (150hz)]]="Yes"),"Yes","No")</f>
        <v>No</v>
      </c>
      <c r="J90" s="90" t="str">
        <f>IF(AND(Table1[[#This Row],[_ppg.dat (PPG)]]="Yes",Table1[[#This Row],[_ppg.hea (PPG)]]="Yes"),"Yes","No")</f>
        <v>No</v>
      </c>
      <c r="K90" s="90" t="str">
        <f>Table1[[#This Row],[.csv (2hz)]]</f>
        <v>Yes</v>
      </c>
    </row>
    <row r="91" spans="1:11">
      <c r="A91">
        <v>7</v>
      </c>
      <c r="B91" t="s">
        <v>626</v>
      </c>
      <c r="C91" s="90" t="s">
        <v>411</v>
      </c>
      <c r="D91" s="90" t="s">
        <v>410</v>
      </c>
      <c r="E91" s="90" t="s">
        <v>410</v>
      </c>
      <c r="F91" s="90" t="s">
        <v>410</v>
      </c>
      <c r="G91" s="90" t="s">
        <v>410</v>
      </c>
      <c r="H91" s="90">
        <f>COUNTIF(Table1[[#This Row],[.dat (150hz)]:[.csv (2hz)]],"Yes")</f>
        <v>1</v>
      </c>
      <c r="I91" s="90" t="str">
        <f>IF(AND(Table1[[#This Row],[.dat (150hz)]]="Yes",Table1[[#This Row],[.hea (150hz)]]="Yes"),"Yes","No")</f>
        <v>No</v>
      </c>
      <c r="J91" s="90" t="str">
        <f>IF(AND(Table1[[#This Row],[_ppg.dat (PPG)]]="Yes",Table1[[#This Row],[_ppg.hea (PPG)]]="Yes"),"Yes","No")</f>
        <v>No</v>
      </c>
      <c r="K91" s="90" t="str">
        <f>Table1[[#This Row],[.csv (2hz)]]</f>
        <v>No</v>
      </c>
    </row>
    <row r="92" spans="1:11">
      <c r="A92">
        <v>7</v>
      </c>
      <c r="B92" t="s">
        <v>641</v>
      </c>
      <c r="C92" s="90" t="s">
        <v>411</v>
      </c>
      <c r="D92" s="90" t="s">
        <v>410</v>
      </c>
      <c r="E92" s="90" t="s">
        <v>410</v>
      </c>
      <c r="F92" s="90" t="s">
        <v>410</v>
      </c>
      <c r="G92" s="90" t="s">
        <v>410</v>
      </c>
      <c r="H92" s="90">
        <f>COUNTIF(Table1[[#This Row],[.dat (150hz)]:[.csv (2hz)]],"Yes")</f>
        <v>1</v>
      </c>
      <c r="I92" s="90" t="str">
        <f>IF(AND(Table1[[#This Row],[.dat (150hz)]]="Yes",Table1[[#This Row],[.hea (150hz)]]="Yes"),"Yes","No")</f>
        <v>No</v>
      </c>
      <c r="J92" s="90" t="str">
        <f>IF(AND(Table1[[#This Row],[_ppg.dat (PPG)]]="Yes",Table1[[#This Row],[_ppg.hea (PPG)]]="Yes"),"Yes","No")</f>
        <v>No</v>
      </c>
      <c r="K92" s="90" t="str">
        <f>Table1[[#This Row],[.csv (2hz)]]</f>
        <v>No</v>
      </c>
    </row>
    <row r="93" spans="1:11">
      <c r="A93">
        <v>7</v>
      </c>
      <c r="B93" t="s">
        <v>627</v>
      </c>
      <c r="C93" s="90" t="s">
        <v>410</v>
      </c>
      <c r="D93" s="90" t="s">
        <v>411</v>
      </c>
      <c r="E93" s="90" t="s">
        <v>410</v>
      </c>
      <c r="F93" s="90" t="s">
        <v>410</v>
      </c>
      <c r="G93" s="90" t="s">
        <v>410</v>
      </c>
      <c r="H93" s="90">
        <f>COUNTIF(Table1[[#This Row],[.dat (150hz)]:[.csv (2hz)]],"Yes")</f>
        <v>1</v>
      </c>
      <c r="I93" s="90" t="str">
        <f>IF(AND(Table1[[#This Row],[.dat (150hz)]]="Yes",Table1[[#This Row],[.hea (150hz)]]="Yes"),"Yes","No")</f>
        <v>No</v>
      </c>
      <c r="J93" s="90" t="str">
        <f>IF(AND(Table1[[#This Row],[_ppg.dat (PPG)]]="Yes",Table1[[#This Row],[_ppg.hea (PPG)]]="Yes"),"Yes","No")</f>
        <v>No</v>
      </c>
      <c r="K93" s="90" t="str">
        <f>Table1[[#This Row],[.csv (2hz)]]</f>
        <v>No</v>
      </c>
    </row>
    <row r="94" spans="1:11">
      <c r="A94">
        <v>7</v>
      </c>
      <c r="B94" t="s">
        <v>650</v>
      </c>
      <c r="C94" s="90" t="s">
        <v>410</v>
      </c>
      <c r="D94" s="90" t="s">
        <v>411</v>
      </c>
      <c r="E94" s="90" t="s">
        <v>410</v>
      </c>
      <c r="F94" s="90" t="s">
        <v>410</v>
      </c>
      <c r="G94" s="90" t="s">
        <v>410</v>
      </c>
      <c r="H94" s="90">
        <f>COUNTIF(Table1[[#This Row],[.dat (150hz)]:[.csv (2hz)]],"Yes")</f>
        <v>1</v>
      </c>
      <c r="I94" s="90" t="str">
        <f>IF(AND(Table1[[#This Row],[.dat (150hz)]]="Yes",Table1[[#This Row],[.hea (150hz)]]="Yes"),"Yes","No")</f>
        <v>No</v>
      </c>
      <c r="J94" s="90" t="str">
        <f>IF(AND(Table1[[#This Row],[_ppg.dat (PPG)]]="Yes",Table1[[#This Row],[_ppg.hea (PPG)]]="Yes"),"Yes","No")</f>
        <v>No</v>
      </c>
      <c r="K94" s="90" t="str">
        <f>Table1[[#This Row],[.csv (2hz)]]</f>
        <v>No</v>
      </c>
    </row>
    <row r="95" spans="1:11">
      <c r="A95">
        <v>7</v>
      </c>
      <c r="B95" t="s">
        <v>649</v>
      </c>
      <c r="C95" s="90" t="s">
        <v>411</v>
      </c>
      <c r="D95" s="90" t="s">
        <v>410</v>
      </c>
      <c r="E95" s="90" t="s">
        <v>410</v>
      </c>
      <c r="F95" s="90" t="s">
        <v>410</v>
      </c>
      <c r="G95" s="90" t="s">
        <v>410</v>
      </c>
      <c r="H95" s="90">
        <f>COUNTIF(Table1[[#This Row],[.dat (150hz)]:[.csv (2hz)]],"Yes")</f>
        <v>1</v>
      </c>
      <c r="I95" s="90" t="str">
        <f>IF(AND(Table1[[#This Row],[.dat (150hz)]]="Yes",Table1[[#This Row],[.hea (150hz)]]="Yes"),"Yes","No")</f>
        <v>No</v>
      </c>
      <c r="J95" s="90" t="str">
        <f>IF(AND(Table1[[#This Row],[_ppg.dat (PPG)]]="Yes",Table1[[#This Row],[_ppg.hea (PPG)]]="Yes"),"Yes","No")</f>
        <v>No</v>
      </c>
      <c r="K95" s="90" t="str">
        <f>Table1[[#This Row],[.csv (2hz)]]</f>
        <v>No</v>
      </c>
    </row>
    <row r="96" spans="1:11">
      <c r="A96">
        <v>7</v>
      </c>
      <c r="B96" t="s">
        <v>648</v>
      </c>
      <c r="C96" s="90" t="s">
        <v>410</v>
      </c>
      <c r="D96" s="90" t="s">
        <v>410</v>
      </c>
      <c r="E96" s="90" t="s">
        <v>410</v>
      </c>
      <c r="F96" s="90" t="s">
        <v>410</v>
      </c>
      <c r="G96" s="90" t="s">
        <v>411</v>
      </c>
      <c r="H96" s="90">
        <f>COUNTIF(Table1[[#This Row],[.dat (150hz)]:[.csv (2hz)]],"Yes")</f>
        <v>1</v>
      </c>
      <c r="I96" s="90" t="str">
        <f>IF(AND(Table1[[#This Row],[.dat (150hz)]]="Yes",Table1[[#This Row],[.hea (150hz)]]="Yes"),"Yes","No")</f>
        <v>No</v>
      </c>
      <c r="J96" s="90" t="str">
        <f>IF(AND(Table1[[#This Row],[_ppg.dat (PPG)]]="Yes",Table1[[#This Row],[_ppg.hea (PPG)]]="Yes"),"Yes","No")</f>
        <v>No</v>
      </c>
      <c r="K96" s="90" t="str">
        <f>Table1[[#This Row],[.csv (2hz)]]</f>
        <v>Yes</v>
      </c>
    </row>
    <row r="97" spans="1:11">
      <c r="A97">
        <v>7</v>
      </c>
      <c r="B97" t="s">
        <v>647</v>
      </c>
      <c r="C97" s="90" t="s">
        <v>410</v>
      </c>
      <c r="D97" s="90" t="s">
        <v>411</v>
      </c>
      <c r="E97" s="90" t="s">
        <v>410</v>
      </c>
      <c r="F97" s="90" t="s">
        <v>410</v>
      </c>
      <c r="G97" s="90" t="s">
        <v>410</v>
      </c>
      <c r="H97" s="90">
        <f>COUNTIF(Table1[[#This Row],[.dat (150hz)]:[.csv (2hz)]],"Yes")</f>
        <v>1</v>
      </c>
      <c r="I97" s="90" t="str">
        <f>IF(AND(Table1[[#This Row],[.dat (150hz)]]="Yes",Table1[[#This Row],[.hea (150hz)]]="Yes"),"Yes","No")</f>
        <v>No</v>
      </c>
      <c r="J97" s="90" t="str">
        <f>IF(AND(Table1[[#This Row],[_ppg.dat (PPG)]]="Yes",Table1[[#This Row],[_ppg.hea (PPG)]]="Yes"),"Yes","No")</f>
        <v>No</v>
      </c>
      <c r="K97" s="90" t="str">
        <f>Table1[[#This Row],[.csv (2hz)]]</f>
        <v>No</v>
      </c>
    </row>
    <row r="98" spans="1:11">
      <c r="A98">
        <v>8</v>
      </c>
      <c r="B98" t="s">
        <v>661</v>
      </c>
      <c r="C98" s="90" t="s">
        <v>410</v>
      </c>
      <c r="D98" s="90" t="s">
        <v>411</v>
      </c>
      <c r="E98" s="90" t="s">
        <v>410</v>
      </c>
      <c r="F98" s="90" t="s">
        <v>410</v>
      </c>
      <c r="G98" s="90" t="s">
        <v>410</v>
      </c>
      <c r="H98" s="90">
        <f>COUNTIF(Table1[[#This Row],[.dat (150hz)]:[.csv (2hz)]],"Yes")</f>
        <v>1</v>
      </c>
      <c r="I98" s="90" t="str">
        <f>IF(AND(Table1[[#This Row],[.dat (150hz)]]="Yes",Table1[[#This Row],[.hea (150hz)]]="Yes"),"Yes","No")</f>
        <v>No</v>
      </c>
      <c r="J98" s="90" t="str">
        <f>IF(AND(Table1[[#This Row],[_ppg.dat (PPG)]]="Yes",Table1[[#This Row],[_ppg.hea (PPG)]]="Yes"),"Yes","No")</f>
        <v>No</v>
      </c>
      <c r="K98" s="90" t="str">
        <f>Table1[[#This Row],[.csv (2hz)]]</f>
        <v>No</v>
      </c>
    </row>
    <row r="99" spans="1:11">
      <c r="A99">
        <v>8</v>
      </c>
      <c r="B99" t="s">
        <v>879</v>
      </c>
      <c r="C99" s="90" t="s">
        <v>411</v>
      </c>
      <c r="D99" s="90" t="s">
        <v>410</v>
      </c>
      <c r="E99" s="90" t="s">
        <v>410</v>
      </c>
      <c r="F99" s="90" t="s">
        <v>410</v>
      </c>
      <c r="G99" s="90" t="s">
        <v>411</v>
      </c>
      <c r="H99" s="90">
        <f>COUNTIF(Table1[[#This Row],[.dat (150hz)]:[.csv (2hz)]],"Yes")</f>
        <v>2</v>
      </c>
      <c r="I99" s="90" t="str">
        <f>IF(AND(Table1[[#This Row],[.dat (150hz)]]="Yes",Table1[[#This Row],[.hea (150hz)]]="Yes"),"Yes","No")</f>
        <v>No</v>
      </c>
      <c r="J99" s="90" t="str">
        <f>IF(AND(Table1[[#This Row],[_ppg.dat (PPG)]]="Yes",Table1[[#This Row],[_ppg.hea (PPG)]]="Yes"),"Yes","No")</f>
        <v>No</v>
      </c>
      <c r="K99" s="90" t="str">
        <f>Table1[[#This Row],[.csv (2hz)]]</f>
        <v>Yes</v>
      </c>
    </row>
    <row r="100" spans="1:11">
      <c r="A100">
        <v>8</v>
      </c>
      <c r="B100" t="s">
        <v>669</v>
      </c>
      <c r="C100" s="90" t="s">
        <v>411</v>
      </c>
      <c r="D100" s="90" t="s">
        <v>410</v>
      </c>
      <c r="E100" s="90" t="s">
        <v>410</v>
      </c>
      <c r="F100" s="90" t="s">
        <v>411</v>
      </c>
      <c r="G100" s="90" t="s">
        <v>410</v>
      </c>
      <c r="H100" s="90">
        <f>COUNTIF(Table1[[#This Row],[.dat (150hz)]:[.csv (2hz)]],"Yes")</f>
        <v>2</v>
      </c>
      <c r="I100" s="90" t="str">
        <f>IF(AND(Table1[[#This Row],[.dat (150hz)]]="Yes",Table1[[#This Row],[.hea (150hz)]]="Yes"),"Yes","No")</f>
        <v>No</v>
      </c>
      <c r="J100" s="90" t="str">
        <f>IF(AND(Table1[[#This Row],[_ppg.dat (PPG)]]="Yes",Table1[[#This Row],[_ppg.hea (PPG)]]="Yes"),"Yes","No")</f>
        <v>No</v>
      </c>
      <c r="K100" s="90" t="str">
        <f>Table1[[#This Row],[.csv (2hz)]]</f>
        <v>No</v>
      </c>
    </row>
    <row r="101" spans="1:11">
      <c r="A101">
        <v>8</v>
      </c>
      <c r="B101" t="s">
        <v>659</v>
      </c>
      <c r="C101" s="90" t="s">
        <v>410</v>
      </c>
      <c r="D101" s="90" t="s">
        <v>411</v>
      </c>
      <c r="E101" s="90" t="s">
        <v>410</v>
      </c>
      <c r="F101" s="90" t="s">
        <v>410</v>
      </c>
      <c r="G101" s="90" t="s">
        <v>410</v>
      </c>
      <c r="H101" s="90">
        <f>COUNTIF(Table1[[#This Row],[.dat (150hz)]:[.csv (2hz)]],"Yes")</f>
        <v>1</v>
      </c>
      <c r="I101" s="90" t="str">
        <f>IF(AND(Table1[[#This Row],[.dat (150hz)]]="Yes",Table1[[#This Row],[.hea (150hz)]]="Yes"),"Yes","No")</f>
        <v>No</v>
      </c>
      <c r="J101" s="90" t="str">
        <f>IF(AND(Table1[[#This Row],[_ppg.dat (PPG)]]="Yes",Table1[[#This Row],[_ppg.hea (PPG)]]="Yes"),"Yes","No")</f>
        <v>No</v>
      </c>
      <c r="K101" s="90" t="str">
        <f>Table1[[#This Row],[.csv (2hz)]]</f>
        <v>No</v>
      </c>
    </row>
    <row r="102" spans="1:11">
      <c r="A102">
        <v>8</v>
      </c>
      <c r="B102" t="s">
        <v>658</v>
      </c>
      <c r="C102" s="90" t="s">
        <v>410</v>
      </c>
      <c r="D102" s="90" t="s">
        <v>411</v>
      </c>
      <c r="E102" s="90" t="s">
        <v>410</v>
      </c>
      <c r="F102" s="90" t="s">
        <v>410</v>
      </c>
      <c r="G102" s="90" t="s">
        <v>410</v>
      </c>
      <c r="H102" s="90">
        <f>COUNTIF(Table1[[#This Row],[.dat (150hz)]:[.csv (2hz)]],"Yes")</f>
        <v>1</v>
      </c>
      <c r="I102" s="90" t="str">
        <f>IF(AND(Table1[[#This Row],[.dat (150hz)]]="Yes",Table1[[#This Row],[.hea (150hz)]]="Yes"),"Yes","No")</f>
        <v>No</v>
      </c>
      <c r="J102" s="90" t="str">
        <f>IF(AND(Table1[[#This Row],[_ppg.dat (PPG)]]="Yes",Table1[[#This Row],[_ppg.hea (PPG)]]="Yes"),"Yes","No")</f>
        <v>No</v>
      </c>
      <c r="K102" s="90" t="str">
        <f>Table1[[#This Row],[.csv (2hz)]]</f>
        <v>No</v>
      </c>
    </row>
    <row r="103" spans="1:11">
      <c r="A103">
        <v>8</v>
      </c>
      <c r="B103" t="s">
        <v>657</v>
      </c>
      <c r="C103" s="90" t="s">
        <v>411</v>
      </c>
      <c r="D103" s="90" t="s">
        <v>410</v>
      </c>
      <c r="E103" s="90" t="s">
        <v>410</v>
      </c>
      <c r="F103" s="90" t="s">
        <v>410</v>
      </c>
      <c r="G103" s="90" t="s">
        <v>410</v>
      </c>
      <c r="H103" s="90">
        <f>COUNTIF(Table1[[#This Row],[.dat (150hz)]:[.csv (2hz)]],"Yes")</f>
        <v>1</v>
      </c>
      <c r="I103" s="90" t="str">
        <f>IF(AND(Table1[[#This Row],[.dat (150hz)]]="Yes",Table1[[#This Row],[.hea (150hz)]]="Yes"),"Yes","No")</f>
        <v>No</v>
      </c>
      <c r="J103" s="90" t="str">
        <f>IF(AND(Table1[[#This Row],[_ppg.dat (PPG)]]="Yes",Table1[[#This Row],[_ppg.hea (PPG)]]="Yes"),"Yes","No")</f>
        <v>No</v>
      </c>
      <c r="K103" s="90" t="str">
        <f>Table1[[#This Row],[.csv (2hz)]]</f>
        <v>No</v>
      </c>
    </row>
    <row r="104" spans="1:11">
      <c r="A104">
        <v>8</v>
      </c>
      <c r="B104" t="s">
        <v>676</v>
      </c>
      <c r="C104" s="90" t="s">
        <v>410</v>
      </c>
      <c r="D104" s="90" t="s">
        <v>411</v>
      </c>
      <c r="E104" s="90" t="s">
        <v>410</v>
      </c>
      <c r="F104" s="90" t="s">
        <v>410</v>
      </c>
      <c r="G104" s="90" t="s">
        <v>410</v>
      </c>
      <c r="H104" s="90">
        <f>COUNTIF(Table1[[#This Row],[.dat (150hz)]:[.csv (2hz)]],"Yes")</f>
        <v>1</v>
      </c>
      <c r="I104" s="90" t="str">
        <f>IF(AND(Table1[[#This Row],[.dat (150hz)]]="Yes",Table1[[#This Row],[.hea (150hz)]]="Yes"),"Yes","No")</f>
        <v>No</v>
      </c>
      <c r="J104" s="90" t="str">
        <f>IF(AND(Table1[[#This Row],[_ppg.dat (PPG)]]="Yes",Table1[[#This Row],[_ppg.hea (PPG)]]="Yes"),"Yes","No")</f>
        <v>No</v>
      </c>
      <c r="K104" s="90" t="str">
        <f>Table1[[#This Row],[.csv (2hz)]]</f>
        <v>No</v>
      </c>
    </row>
    <row r="105" spans="1:11">
      <c r="A105">
        <v>8</v>
      </c>
      <c r="B105" t="s">
        <v>674</v>
      </c>
      <c r="C105" s="90" t="s">
        <v>410</v>
      </c>
      <c r="D105" s="90" t="s">
        <v>410</v>
      </c>
      <c r="E105" s="90" t="s">
        <v>411</v>
      </c>
      <c r="F105" s="90" t="s">
        <v>410</v>
      </c>
      <c r="G105" s="90" t="s">
        <v>410</v>
      </c>
      <c r="H105" s="90">
        <f>COUNTIF(Table1[[#This Row],[.dat (150hz)]:[.csv (2hz)]],"Yes")</f>
        <v>1</v>
      </c>
      <c r="I105" s="90" t="str">
        <f>IF(AND(Table1[[#This Row],[.dat (150hz)]]="Yes",Table1[[#This Row],[.hea (150hz)]]="Yes"),"Yes","No")</f>
        <v>No</v>
      </c>
      <c r="J105" s="90" t="str">
        <f>IF(AND(Table1[[#This Row],[_ppg.dat (PPG)]]="Yes",Table1[[#This Row],[_ppg.hea (PPG)]]="Yes"),"Yes","No")</f>
        <v>No</v>
      </c>
      <c r="K105" s="90" t="str">
        <f>Table1[[#This Row],[.csv (2hz)]]</f>
        <v>No</v>
      </c>
    </row>
    <row r="106" spans="1:11">
      <c r="A106" t="s">
        <v>877</v>
      </c>
      <c r="B106" t="s">
        <v>810</v>
      </c>
      <c r="C106" s="90" t="s">
        <v>410</v>
      </c>
      <c r="D106" s="90" t="s">
        <v>410</v>
      </c>
      <c r="E106" s="90" t="s">
        <v>411</v>
      </c>
      <c r="F106" s="90" t="s">
        <v>411</v>
      </c>
      <c r="G106" s="90" t="s">
        <v>410</v>
      </c>
      <c r="H106" s="90">
        <f>COUNTIF(Table1[[#This Row],[.dat (150hz)]:[.csv (2hz)]],"Yes")</f>
        <v>2</v>
      </c>
      <c r="I106" s="90" t="str">
        <f>IF(AND(Table1[[#This Row],[.dat (150hz)]]="Yes",Table1[[#This Row],[.hea (150hz)]]="Yes"),"Yes","No")</f>
        <v>No</v>
      </c>
      <c r="J106" s="90" t="str">
        <f>IF(AND(Table1[[#This Row],[_ppg.dat (PPG)]]="Yes",Table1[[#This Row],[_ppg.hea (PPG)]]="Yes"),"Yes","No")</f>
        <v>Yes</v>
      </c>
      <c r="K106" s="90" t="str">
        <f>Table1[[#This Row],[.csv (2hz)]]</f>
        <v>No</v>
      </c>
    </row>
    <row r="107" spans="1:11">
      <c r="A107" t="s">
        <v>877</v>
      </c>
      <c r="B107" t="s">
        <v>721</v>
      </c>
      <c r="C107" s="90" t="s">
        <v>410</v>
      </c>
      <c r="D107" s="90" t="s">
        <v>410</v>
      </c>
      <c r="E107" s="90" t="s">
        <v>410</v>
      </c>
      <c r="F107" s="90" t="s">
        <v>410</v>
      </c>
      <c r="G107" s="90" t="s">
        <v>411</v>
      </c>
      <c r="H107" s="90">
        <f>COUNTIF(Table1[[#This Row],[.dat (150hz)]:[.csv (2hz)]],"Yes")</f>
        <v>1</v>
      </c>
      <c r="I107" s="90" t="str">
        <f>IF(AND(Table1[[#This Row],[.dat (150hz)]]="Yes",Table1[[#This Row],[.hea (150hz)]]="Yes"),"Yes","No")</f>
        <v>No</v>
      </c>
      <c r="J107" s="90" t="str">
        <f>IF(AND(Table1[[#This Row],[_ppg.dat (PPG)]]="Yes",Table1[[#This Row],[_ppg.hea (PPG)]]="Yes"),"Yes","No")</f>
        <v>No</v>
      </c>
      <c r="K107" s="90" t="str">
        <f>Table1[[#This Row],[.csv (2hz)]]</f>
        <v>Yes</v>
      </c>
    </row>
    <row r="108" spans="1:11">
      <c r="A108" t="s">
        <v>877</v>
      </c>
      <c r="B108" t="s">
        <v>707</v>
      </c>
      <c r="C108" s="90" t="s">
        <v>410</v>
      </c>
      <c r="D108" s="90" t="s">
        <v>410</v>
      </c>
      <c r="E108" s="90" t="s">
        <v>410</v>
      </c>
      <c r="F108" s="90" t="s">
        <v>411</v>
      </c>
      <c r="G108" s="90" t="s">
        <v>410</v>
      </c>
      <c r="H108" s="90">
        <f>COUNTIF(Table1[[#This Row],[.dat (150hz)]:[.csv (2hz)]],"Yes")</f>
        <v>1</v>
      </c>
      <c r="I108" s="90" t="str">
        <f>IF(AND(Table1[[#This Row],[.dat (150hz)]]="Yes",Table1[[#This Row],[.hea (150hz)]]="Yes"),"Yes","No")</f>
        <v>No</v>
      </c>
      <c r="J108" s="90" t="str">
        <f>IF(AND(Table1[[#This Row],[_ppg.dat (PPG)]]="Yes",Table1[[#This Row],[_ppg.hea (PPG)]]="Yes"),"Yes","No")</f>
        <v>No</v>
      </c>
      <c r="K108" s="90" t="str">
        <f>Table1[[#This Row],[.csv (2hz)]]</f>
        <v>No</v>
      </c>
    </row>
    <row r="109" spans="1:11">
      <c r="A109" t="s">
        <v>877</v>
      </c>
      <c r="B109" t="s">
        <v>714</v>
      </c>
      <c r="C109" s="90" t="s">
        <v>410</v>
      </c>
      <c r="D109" s="90" t="s">
        <v>410</v>
      </c>
      <c r="E109" s="90" t="s">
        <v>410</v>
      </c>
      <c r="F109" s="90" t="s">
        <v>410</v>
      </c>
      <c r="G109" s="90" t="s">
        <v>411</v>
      </c>
      <c r="H109" s="90">
        <f>COUNTIF(Table1[[#This Row],[.dat (150hz)]:[.csv (2hz)]],"Yes")</f>
        <v>1</v>
      </c>
      <c r="I109" s="90" t="str">
        <f>IF(AND(Table1[[#This Row],[.dat (150hz)]]="Yes",Table1[[#This Row],[.hea (150hz)]]="Yes"),"Yes","No")</f>
        <v>No</v>
      </c>
      <c r="J109" s="90" t="str">
        <f>IF(AND(Table1[[#This Row],[_ppg.dat (PPG)]]="Yes",Table1[[#This Row],[_ppg.hea (PPG)]]="Yes"),"Yes","No")</f>
        <v>No</v>
      </c>
      <c r="K109" s="90" t="str">
        <f>Table1[[#This Row],[.csv (2hz)]]</f>
        <v>Yes</v>
      </c>
    </row>
    <row r="110" spans="1:11">
      <c r="A110" t="s">
        <v>877</v>
      </c>
      <c r="B110" t="s">
        <v>727</v>
      </c>
      <c r="C110" s="90" t="s">
        <v>410</v>
      </c>
      <c r="D110" s="90" t="s">
        <v>411</v>
      </c>
      <c r="E110" s="90" t="s">
        <v>410</v>
      </c>
      <c r="F110" s="90" t="s">
        <v>410</v>
      </c>
      <c r="G110" s="90" t="s">
        <v>410</v>
      </c>
      <c r="H110" s="90">
        <f>COUNTIF(Table1[[#This Row],[.dat (150hz)]:[.csv (2hz)]],"Yes")</f>
        <v>1</v>
      </c>
      <c r="I110" s="90" t="str">
        <f>IF(AND(Table1[[#This Row],[.dat (150hz)]]="Yes",Table1[[#This Row],[.hea (150hz)]]="Yes"),"Yes","No")</f>
        <v>No</v>
      </c>
      <c r="J110" s="90" t="str">
        <f>IF(AND(Table1[[#This Row],[_ppg.dat (PPG)]]="Yes",Table1[[#This Row],[_ppg.hea (PPG)]]="Yes"),"Yes","No")</f>
        <v>No</v>
      </c>
      <c r="K110" s="90" t="str">
        <f>Table1[[#This Row],[.csv (2hz)]]</f>
        <v>No</v>
      </c>
    </row>
    <row r="111" spans="1:11">
      <c r="A111" t="s">
        <v>877</v>
      </c>
      <c r="B111" t="s">
        <v>725</v>
      </c>
      <c r="C111" s="90" t="s">
        <v>410</v>
      </c>
      <c r="D111" s="90" t="s">
        <v>411</v>
      </c>
      <c r="E111" s="90" t="s">
        <v>410</v>
      </c>
      <c r="F111" s="90" t="s">
        <v>410</v>
      </c>
      <c r="G111" s="90" t="s">
        <v>410</v>
      </c>
      <c r="H111" s="90">
        <f>COUNTIF(Table1[[#This Row],[.dat (150hz)]:[.csv (2hz)]],"Yes")</f>
        <v>1</v>
      </c>
      <c r="I111" s="90" t="str">
        <f>IF(AND(Table1[[#This Row],[.dat (150hz)]]="Yes",Table1[[#This Row],[.hea (150hz)]]="Yes"),"Yes","No")</f>
        <v>No</v>
      </c>
      <c r="J111" s="90" t="str">
        <f>IF(AND(Table1[[#This Row],[_ppg.dat (PPG)]]="Yes",Table1[[#This Row],[_ppg.hea (PPG)]]="Yes"),"Yes","No")</f>
        <v>No</v>
      </c>
      <c r="K111" s="90" t="str">
        <f>Table1[[#This Row],[.csv (2hz)]]</f>
        <v>No</v>
      </c>
    </row>
    <row r="112" spans="1:11">
      <c r="A112" t="s">
        <v>877</v>
      </c>
      <c r="B112" t="s">
        <v>720</v>
      </c>
      <c r="C112" s="90" t="s">
        <v>411</v>
      </c>
      <c r="D112" s="90" t="s">
        <v>410</v>
      </c>
      <c r="E112" s="90" t="s">
        <v>410</v>
      </c>
      <c r="F112" s="90" t="s">
        <v>410</v>
      </c>
      <c r="G112" s="90" t="s">
        <v>410</v>
      </c>
      <c r="H112" s="90">
        <f>COUNTIF(Table1[[#This Row],[.dat (150hz)]:[.csv (2hz)]],"Yes")</f>
        <v>1</v>
      </c>
      <c r="I112" s="90" t="str">
        <f>IF(AND(Table1[[#This Row],[.dat (150hz)]]="Yes",Table1[[#This Row],[.hea (150hz)]]="Yes"),"Yes","No")</f>
        <v>No</v>
      </c>
      <c r="J112" s="90" t="str">
        <f>IF(AND(Table1[[#This Row],[_ppg.dat (PPG)]]="Yes",Table1[[#This Row],[_ppg.hea (PPG)]]="Yes"),"Yes","No")</f>
        <v>No</v>
      </c>
      <c r="K112" s="90" t="str">
        <f>Table1[[#This Row],[.csv (2hz)]]</f>
        <v>No</v>
      </c>
    </row>
    <row r="113" spans="1:11">
      <c r="A113" t="s">
        <v>877</v>
      </c>
      <c r="B113" t="s">
        <v>712</v>
      </c>
      <c r="C113" s="90" t="s">
        <v>410</v>
      </c>
      <c r="D113" s="90" t="s">
        <v>411</v>
      </c>
      <c r="E113" s="90" t="s">
        <v>410</v>
      </c>
      <c r="F113" s="90" t="s">
        <v>410</v>
      </c>
      <c r="G113" s="90" t="s">
        <v>410</v>
      </c>
      <c r="H113" s="90">
        <f>COUNTIF(Table1[[#This Row],[.dat (150hz)]:[.csv (2hz)]],"Yes")</f>
        <v>1</v>
      </c>
      <c r="I113" s="90" t="str">
        <f>IF(AND(Table1[[#This Row],[.dat (150hz)]]="Yes",Table1[[#This Row],[.hea (150hz)]]="Yes"),"Yes","No")</f>
        <v>No</v>
      </c>
      <c r="J113" s="90" t="str">
        <f>IF(AND(Table1[[#This Row],[_ppg.dat (PPG)]]="Yes",Table1[[#This Row],[_ppg.hea (PPG)]]="Yes"),"Yes","No")</f>
        <v>No</v>
      </c>
      <c r="K113" s="90" t="str">
        <f>Table1[[#This Row],[.csv (2hz)]]</f>
        <v>No</v>
      </c>
    </row>
    <row r="114" spans="1:11">
      <c r="A114" t="s">
        <v>877</v>
      </c>
      <c r="B114" t="s">
        <v>708</v>
      </c>
      <c r="C114" s="90" t="s">
        <v>410</v>
      </c>
      <c r="D114" s="90" t="s">
        <v>411</v>
      </c>
      <c r="E114" s="90" t="s">
        <v>410</v>
      </c>
      <c r="F114" s="90" t="s">
        <v>410</v>
      </c>
      <c r="G114" s="90" t="s">
        <v>410</v>
      </c>
      <c r="H114" s="90">
        <f>COUNTIF(Table1[[#This Row],[.dat (150hz)]:[.csv (2hz)]],"Yes")</f>
        <v>1</v>
      </c>
      <c r="I114" s="90" t="str">
        <f>IF(AND(Table1[[#This Row],[.dat (150hz)]]="Yes",Table1[[#This Row],[.hea (150hz)]]="Yes"),"Yes","No")</f>
        <v>No</v>
      </c>
      <c r="J114" s="90" t="str">
        <f>IF(AND(Table1[[#This Row],[_ppg.dat (PPG)]]="Yes",Table1[[#This Row],[_ppg.hea (PPG)]]="Yes"),"Yes","No")</f>
        <v>No</v>
      </c>
      <c r="K114" s="90" t="str">
        <f>Table1[[#This Row],[.csv (2hz)]]</f>
        <v>No</v>
      </c>
    </row>
    <row r="115" spans="1:11">
      <c r="A115" t="s">
        <v>878</v>
      </c>
      <c r="B115" t="s">
        <v>763</v>
      </c>
      <c r="C115" s="90" t="s">
        <v>411</v>
      </c>
      <c r="D115" s="90" t="s">
        <v>410</v>
      </c>
      <c r="E115" s="90" t="s">
        <v>410</v>
      </c>
      <c r="F115" s="90" t="s">
        <v>410</v>
      </c>
      <c r="G115" s="90" t="s">
        <v>410</v>
      </c>
      <c r="H115" s="90">
        <f>COUNTIF(Table1[[#This Row],[.dat (150hz)]:[.csv (2hz)]],"Yes")</f>
        <v>1</v>
      </c>
      <c r="I115" s="90" t="str">
        <f>IF(AND(Table1[[#This Row],[.dat (150hz)]]="Yes",Table1[[#This Row],[.hea (150hz)]]="Yes"),"Yes","No")</f>
        <v>No</v>
      </c>
      <c r="J115" s="90" t="str">
        <f>IF(AND(Table1[[#This Row],[_ppg.dat (PPG)]]="Yes",Table1[[#This Row],[_ppg.hea (PPG)]]="Yes"),"Yes","No")</f>
        <v>No</v>
      </c>
      <c r="K115" s="90" t="str">
        <f>Table1[[#This Row],[.csv (2hz)]]</f>
        <v>No</v>
      </c>
    </row>
    <row r="116" spans="1:11">
      <c r="A116" t="s">
        <v>878</v>
      </c>
      <c r="B116" t="s">
        <v>759</v>
      </c>
      <c r="C116" s="90" t="s">
        <v>410</v>
      </c>
      <c r="D116" s="90" t="s">
        <v>410</v>
      </c>
      <c r="E116" s="90" t="s">
        <v>410</v>
      </c>
      <c r="F116" s="90" t="s">
        <v>410</v>
      </c>
      <c r="G116" s="90" t="s">
        <v>411</v>
      </c>
      <c r="H116" s="90">
        <f>COUNTIF(Table1[[#This Row],[.dat (150hz)]:[.csv (2hz)]],"Yes")</f>
        <v>1</v>
      </c>
      <c r="I116" s="90" t="str">
        <f>IF(AND(Table1[[#This Row],[.dat (150hz)]]="Yes",Table1[[#This Row],[.hea (150hz)]]="Yes"),"Yes","No")</f>
        <v>No</v>
      </c>
      <c r="J116" s="90" t="str">
        <f>IF(AND(Table1[[#This Row],[_ppg.dat (PPG)]]="Yes",Table1[[#This Row],[_ppg.hea (PPG)]]="Yes"),"Yes","No")</f>
        <v>No</v>
      </c>
      <c r="K116" s="90" t="str">
        <f>Table1[[#This Row],[.csv (2hz)]]</f>
        <v>Yes</v>
      </c>
    </row>
    <row r="117" spans="1:11">
      <c r="A117" t="s">
        <v>878</v>
      </c>
      <c r="B117" t="s">
        <v>758</v>
      </c>
      <c r="C117" s="90" t="s">
        <v>410</v>
      </c>
      <c r="D117" s="90" t="s">
        <v>411</v>
      </c>
      <c r="E117" s="90" t="s">
        <v>410</v>
      </c>
      <c r="F117" s="90" t="s">
        <v>410</v>
      </c>
      <c r="G117" s="90" t="s">
        <v>410</v>
      </c>
      <c r="H117" s="90">
        <f>COUNTIF(Table1[[#This Row],[.dat (150hz)]:[.csv (2hz)]],"Yes")</f>
        <v>1</v>
      </c>
      <c r="I117" s="90" t="str">
        <f>IF(AND(Table1[[#This Row],[.dat (150hz)]]="Yes",Table1[[#This Row],[.hea (150hz)]]="Yes"),"Yes","No")</f>
        <v>No</v>
      </c>
      <c r="J117" s="90" t="str">
        <f>IF(AND(Table1[[#This Row],[_ppg.dat (PPG)]]="Yes",Table1[[#This Row],[_ppg.hea (PPG)]]="Yes"),"Yes","No")</f>
        <v>No</v>
      </c>
      <c r="K117" s="90" t="str">
        <f>Table1[[#This Row],[.csv (2hz)]]</f>
        <v>No</v>
      </c>
    </row>
    <row r="118" spans="1:11">
      <c r="A118" t="s">
        <v>878</v>
      </c>
      <c r="B118" t="s">
        <v>753</v>
      </c>
      <c r="C118" s="90" t="s">
        <v>410</v>
      </c>
      <c r="D118" s="90" t="s">
        <v>410</v>
      </c>
      <c r="E118" s="90" t="s">
        <v>410</v>
      </c>
      <c r="F118" s="90" t="s">
        <v>410</v>
      </c>
      <c r="G118" s="90" t="s">
        <v>411</v>
      </c>
      <c r="H118" s="90">
        <f>COUNTIF(Table1[[#This Row],[.dat (150hz)]:[.csv (2hz)]],"Yes")</f>
        <v>1</v>
      </c>
      <c r="I118" s="90" t="str">
        <f>IF(AND(Table1[[#This Row],[.dat (150hz)]]="Yes",Table1[[#This Row],[.hea (150hz)]]="Yes"),"Yes","No")</f>
        <v>No</v>
      </c>
      <c r="J118" s="90" t="str">
        <f>IF(AND(Table1[[#This Row],[_ppg.dat (PPG)]]="Yes",Table1[[#This Row],[_ppg.hea (PPG)]]="Yes"),"Yes","No")</f>
        <v>No</v>
      </c>
      <c r="K118" s="90" t="str">
        <f>Table1[[#This Row],[.csv (2hz)]]</f>
        <v>Yes</v>
      </c>
    </row>
    <row r="119" spans="1:11">
      <c r="A119" t="s">
        <v>878</v>
      </c>
      <c r="B119" t="s">
        <v>746</v>
      </c>
      <c r="C119" s="90" t="s">
        <v>410</v>
      </c>
      <c r="D119" s="90" t="s">
        <v>411</v>
      </c>
      <c r="E119" s="90" t="s">
        <v>410</v>
      </c>
      <c r="F119" s="90" t="s">
        <v>410</v>
      </c>
      <c r="G119" s="90" t="s">
        <v>410</v>
      </c>
      <c r="H119" s="90">
        <f>COUNTIF(Table1[[#This Row],[.dat (150hz)]:[.csv (2hz)]],"Yes")</f>
        <v>1</v>
      </c>
      <c r="I119" s="90" t="str">
        <f>IF(AND(Table1[[#This Row],[.dat (150hz)]]="Yes",Table1[[#This Row],[.hea (150hz)]]="Yes"),"Yes","No")</f>
        <v>No</v>
      </c>
      <c r="J119" s="90" t="str">
        <f>IF(AND(Table1[[#This Row],[_ppg.dat (PPG)]]="Yes",Table1[[#This Row],[_ppg.hea (PPG)]]="Yes"),"Yes","No")</f>
        <v>No</v>
      </c>
      <c r="K119" s="90" t="str">
        <f>Table1[[#This Row],[.csv (2hz)]]</f>
        <v>No</v>
      </c>
    </row>
    <row r="120" spans="1:11">
      <c r="A120" t="s">
        <v>878</v>
      </c>
      <c r="B120" t="s">
        <v>743</v>
      </c>
      <c r="C120" s="90" t="s">
        <v>410</v>
      </c>
      <c r="D120" s="90" t="s">
        <v>411</v>
      </c>
      <c r="E120" s="90" t="s">
        <v>410</v>
      </c>
      <c r="F120" s="90" t="s">
        <v>410</v>
      </c>
      <c r="G120" s="90" t="s">
        <v>410</v>
      </c>
      <c r="H120" s="90">
        <f>COUNTIF(Table1[[#This Row],[.dat (150hz)]:[.csv (2hz)]],"Yes")</f>
        <v>1</v>
      </c>
      <c r="I120" s="90" t="str">
        <f>IF(AND(Table1[[#This Row],[.dat (150hz)]]="Yes",Table1[[#This Row],[.hea (150hz)]]="Yes"),"Yes","No")</f>
        <v>No</v>
      </c>
      <c r="J120" s="90" t="str">
        <f>IF(AND(Table1[[#This Row],[_ppg.dat (PPG)]]="Yes",Table1[[#This Row],[_ppg.hea (PPG)]]="Yes"),"Yes","No")</f>
        <v>No</v>
      </c>
      <c r="K120" s="90" t="str">
        <f>Table1[[#This Row],[.csv (2hz)]]</f>
        <v>No</v>
      </c>
    </row>
    <row r="121" spans="1:11">
      <c r="A121" t="s">
        <v>878</v>
      </c>
      <c r="B121" t="s">
        <v>738</v>
      </c>
      <c r="C121" s="90" t="s">
        <v>410</v>
      </c>
      <c r="D121" s="90" t="s">
        <v>410</v>
      </c>
      <c r="E121" s="90" t="s">
        <v>410</v>
      </c>
      <c r="F121" s="90" t="s">
        <v>410</v>
      </c>
      <c r="G121" s="90" t="s">
        <v>411</v>
      </c>
      <c r="H121" s="90">
        <f>COUNTIF(Table1[[#This Row],[.dat (150hz)]:[.csv (2hz)]],"Yes")</f>
        <v>1</v>
      </c>
      <c r="I121" s="90" t="str">
        <f>IF(AND(Table1[[#This Row],[.dat (150hz)]]="Yes",Table1[[#This Row],[.hea (150hz)]]="Yes"),"Yes","No")</f>
        <v>No</v>
      </c>
      <c r="J121" s="90" t="str">
        <f>IF(AND(Table1[[#This Row],[_ppg.dat (PPG)]]="Yes",Table1[[#This Row],[_ppg.hea (PPG)]]="Yes"),"Yes","No")</f>
        <v>No</v>
      </c>
      <c r="K121" s="90" t="str">
        <f>Table1[[#This Row],[.csv (2hz)]]</f>
        <v>Yes</v>
      </c>
    </row>
    <row r="122" spans="1:11">
      <c r="A122" t="s">
        <v>878</v>
      </c>
      <c r="B122" t="s">
        <v>751</v>
      </c>
      <c r="C122" s="90" t="s">
        <v>410</v>
      </c>
      <c r="D122" s="90" t="s">
        <v>411</v>
      </c>
      <c r="E122" s="90" t="s">
        <v>410</v>
      </c>
      <c r="F122" s="90" t="s">
        <v>410</v>
      </c>
      <c r="G122" s="90" t="s">
        <v>410</v>
      </c>
      <c r="H122" s="90">
        <f>COUNTIF(Table1[[#This Row],[.dat (150hz)]:[.csv (2hz)]],"Yes")</f>
        <v>1</v>
      </c>
      <c r="I122" s="90" t="str">
        <f>IF(AND(Table1[[#This Row],[.dat (150hz)]]="Yes",Table1[[#This Row],[.hea (150hz)]]="Yes"),"Yes","No")</f>
        <v>No</v>
      </c>
      <c r="J122" s="90" t="str">
        <f>IF(AND(Table1[[#This Row],[_ppg.dat (PPG)]]="Yes",Table1[[#This Row],[_ppg.hea (PPG)]]="Yes"),"Yes","No")</f>
        <v>No</v>
      </c>
      <c r="K122" s="90" t="str">
        <f>Table1[[#This Row],[.csv (2hz)]]</f>
        <v>No</v>
      </c>
    </row>
    <row r="123" spans="1:11">
      <c r="A123" t="s">
        <v>878</v>
      </c>
      <c r="B123" t="s">
        <v>740</v>
      </c>
      <c r="C123" s="90" t="s">
        <v>411</v>
      </c>
      <c r="D123" s="90" t="s">
        <v>410</v>
      </c>
      <c r="E123" s="90" t="s">
        <v>410</v>
      </c>
      <c r="F123" s="90" t="s">
        <v>410</v>
      </c>
      <c r="G123" s="90" t="s">
        <v>410</v>
      </c>
      <c r="H123" s="90">
        <f>COUNTIF(Table1[[#This Row],[.dat (150hz)]:[.csv (2hz)]],"Yes")</f>
        <v>1</v>
      </c>
      <c r="I123" s="90" t="str">
        <f>IF(AND(Table1[[#This Row],[.dat (150hz)]]="Yes",Table1[[#This Row],[.hea (150hz)]]="Yes"),"Yes","No")</f>
        <v>No</v>
      </c>
      <c r="J123" s="90" t="str">
        <f>IF(AND(Table1[[#This Row],[_ppg.dat (PPG)]]="Yes",Table1[[#This Row],[_ppg.hea (PPG)]]="Yes"),"Yes","No")</f>
        <v>No</v>
      </c>
      <c r="K123" s="90" t="str">
        <f>Table1[[#This Row],[.csv (2hz)]]</f>
        <v>No</v>
      </c>
    </row>
    <row r="124" spans="1:11">
      <c r="A124" t="s">
        <v>878</v>
      </c>
      <c r="B124" t="s">
        <v>653</v>
      </c>
      <c r="C124" s="90" t="s">
        <v>410</v>
      </c>
      <c r="D124" s="90" t="s">
        <v>410</v>
      </c>
      <c r="E124" s="90" t="s">
        <v>410</v>
      </c>
      <c r="F124" s="90" t="s">
        <v>410</v>
      </c>
      <c r="G124" s="90" t="s">
        <v>411</v>
      </c>
      <c r="H124" s="90">
        <f>COUNTIF(Table1[[#This Row],[.dat (150hz)]:[.csv (2hz)]],"Yes")</f>
        <v>1</v>
      </c>
      <c r="I124" s="90" t="str">
        <f>IF(AND(Table1[[#This Row],[.dat (150hz)]]="Yes",Table1[[#This Row],[.hea (150hz)]]="Yes"),"Yes","No")</f>
        <v>No</v>
      </c>
      <c r="J124" s="90" t="str">
        <f>IF(AND(Table1[[#This Row],[_ppg.dat (PPG)]]="Yes",Table1[[#This Row],[_ppg.hea (PPG)]]="Yes"),"Yes","No")</f>
        <v>No</v>
      </c>
      <c r="K124" s="90" t="str">
        <f>Table1[[#This Row],[.csv (2hz)]]</f>
        <v>Yes</v>
      </c>
    </row>
    <row r="125" spans="1:11">
      <c r="A125" t="s">
        <v>880</v>
      </c>
      <c r="B125" t="s">
        <v>766</v>
      </c>
      <c r="C125" s="90" t="s">
        <v>411</v>
      </c>
      <c r="D125" s="90" t="s">
        <v>411</v>
      </c>
      <c r="E125" s="90" t="s">
        <v>410</v>
      </c>
      <c r="F125" s="90" t="s">
        <v>410</v>
      </c>
      <c r="G125" s="90" t="s">
        <v>411</v>
      </c>
      <c r="H125" s="90">
        <f>COUNTIF(Table1[[#This Row],[.dat (150hz)]:[.csv (2hz)]],"Yes")</f>
        <v>3</v>
      </c>
      <c r="I125" s="90" t="str">
        <f>IF(AND(Table1[[#This Row],[.dat (150hz)]]="Yes",Table1[[#This Row],[.hea (150hz)]]="Yes"),"Yes","No")</f>
        <v>Yes</v>
      </c>
      <c r="J125" s="90" t="str">
        <f>IF(AND(Table1[[#This Row],[_ppg.dat (PPG)]]="Yes",Table1[[#This Row],[_ppg.hea (PPG)]]="Yes"),"Yes","No")</f>
        <v>No</v>
      </c>
      <c r="K125" s="90" t="str">
        <f>Table1[[#This Row],[.csv (2hz)]]</f>
        <v>Yes</v>
      </c>
    </row>
    <row r="126" spans="1:11">
      <c r="A126" t="s">
        <v>880</v>
      </c>
      <c r="B126" t="s">
        <v>525</v>
      </c>
      <c r="C126" s="90" t="s">
        <v>411</v>
      </c>
      <c r="D126" s="90" t="s">
        <v>411</v>
      </c>
      <c r="E126" s="90" t="s">
        <v>411</v>
      </c>
      <c r="F126" s="90" t="s">
        <v>411</v>
      </c>
      <c r="G126" s="90" t="s">
        <v>411</v>
      </c>
      <c r="H126" s="90">
        <f>COUNTIF(Table1[[#This Row],[.dat (150hz)]:[.csv (2hz)]],"Yes")</f>
        <v>5</v>
      </c>
      <c r="I126" s="90" t="str">
        <f>IF(AND(Table1[[#This Row],[.dat (150hz)]]="Yes",Table1[[#This Row],[.hea (150hz)]]="Yes"),"Yes","No")</f>
        <v>Yes</v>
      </c>
      <c r="J126" s="90" t="str">
        <f>IF(AND(Table1[[#This Row],[_ppg.dat (PPG)]]="Yes",Table1[[#This Row],[_ppg.hea (PPG)]]="Yes"),"Yes","No")</f>
        <v>Yes</v>
      </c>
      <c r="K126" s="90" t="str">
        <f>Table1[[#This Row],[.csv (2hz)]]</f>
        <v>Yes</v>
      </c>
    </row>
    <row r="127" spans="1:11">
      <c r="A127" t="s">
        <v>880</v>
      </c>
      <c r="B127" t="s">
        <v>771</v>
      </c>
      <c r="C127" s="90" t="s">
        <v>411</v>
      </c>
      <c r="D127" s="90" t="s">
        <v>411</v>
      </c>
      <c r="E127" s="90" t="s">
        <v>410</v>
      </c>
      <c r="F127" s="90" t="s">
        <v>410</v>
      </c>
      <c r="G127" s="90" t="s">
        <v>411</v>
      </c>
      <c r="H127" s="90">
        <f>COUNTIF(Table1[[#This Row],[.dat (150hz)]:[.csv (2hz)]],"Yes")</f>
        <v>3</v>
      </c>
      <c r="I127" s="90" t="str">
        <f>IF(AND(Table1[[#This Row],[.dat (150hz)]]="Yes",Table1[[#This Row],[.hea (150hz)]]="Yes"),"Yes","No")</f>
        <v>Yes</v>
      </c>
      <c r="J127" s="90" t="str">
        <f>IF(AND(Table1[[#This Row],[_ppg.dat (PPG)]]="Yes",Table1[[#This Row],[_ppg.hea (PPG)]]="Yes"),"Yes","No")</f>
        <v>No</v>
      </c>
      <c r="K127" s="90" t="str">
        <f>Table1[[#This Row],[.csv (2hz)]]</f>
        <v>Yes</v>
      </c>
    </row>
    <row r="128" spans="1:11">
      <c r="A128" t="s">
        <v>880</v>
      </c>
      <c r="B128" t="s">
        <v>775</v>
      </c>
      <c r="C128" s="90" t="s">
        <v>411</v>
      </c>
      <c r="D128" s="90" t="s">
        <v>411</v>
      </c>
      <c r="E128" s="90" t="s">
        <v>410</v>
      </c>
      <c r="F128" s="90" t="s">
        <v>410</v>
      </c>
      <c r="G128" s="90" t="s">
        <v>411</v>
      </c>
      <c r="H128" s="90">
        <f>COUNTIF(Table1[[#This Row],[.dat (150hz)]:[.csv (2hz)]],"Yes")</f>
        <v>3</v>
      </c>
      <c r="I128" s="90" t="str">
        <f>IF(AND(Table1[[#This Row],[.dat (150hz)]]="Yes",Table1[[#This Row],[.hea (150hz)]]="Yes"),"Yes","No")</f>
        <v>Yes</v>
      </c>
      <c r="J128" s="90" t="str">
        <f>IF(AND(Table1[[#This Row],[_ppg.dat (PPG)]]="Yes",Table1[[#This Row],[_ppg.hea (PPG)]]="Yes"),"Yes","No")</f>
        <v>No</v>
      </c>
      <c r="K128" s="90" t="str">
        <f>Table1[[#This Row],[.csv (2hz)]]</f>
        <v>Yes</v>
      </c>
    </row>
    <row r="129" spans="1:11">
      <c r="A129" t="s">
        <v>880</v>
      </c>
      <c r="B129" t="s">
        <v>776</v>
      </c>
      <c r="C129" s="90" t="s">
        <v>411</v>
      </c>
      <c r="D129" s="90" t="s">
        <v>411</v>
      </c>
      <c r="E129" s="90" t="s">
        <v>411</v>
      </c>
      <c r="F129" s="90" t="s">
        <v>411</v>
      </c>
      <c r="G129" s="90" t="s">
        <v>411</v>
      </c>
      <c r="H129" s="90">
        <f>COUNTIF(Table1[[#This Row],[.dat (150hz)]:[.csv (2hz)]],"Yes")</f>
        <v>5</v>
      </c>
      <c r="I129" s="90" t="str">
        <f>IF(AND(Table1[[#This Row],[.dat (150hz)]]="Yes",Table1[[#This Row],[.hea (150hz)]]="Yes"),"Yes","No")</f>
        <v>Yes</v>
      </c>
      <c r="J129" s="90" t="str">
        <f>IF(AND(Table1[[#This Row],[_ppg.dat (PPG)]]="Yes",Table1[[#This Row],[_ppg.hea (PPG)]]="Yes"),"Yes","No")</f>
        <v>Yes</v>
      </c>
      <c r="K129" s="90" t="str">
        <f>Table1[[#This Row],[.csv (2hz)]]</f>
        <v>Yes</v>
      </c>
    </row>
    <row r="130" spans="1:11">
      <c r="A130" t="s">
        <v>880</v>
      </c>
      <c r="B130" t="s">
        <v>772</v>
      </c>
      <c r="C130" s="90" t="s">
        <v>411</v>
      </c>
      <c r="D130" s="90" t="s">
        <v>411</v>
      </c>
      <c r="E130" s="90" t="s">
        <v>410</v>
      </c>
      <c r="F130" s="90" t="s">
        <v>410</v>
      </c>
      <c r="G130" s="90" t="s">
        <v>411</v>
      </c>
      <c r="H130" s="90">
        <f>COUNTIF(Table1[[#This Row],[.dat (150hz)]:[.csv (2hz)]],"Yes")</f>
        <v>3</v>
      </c>
      <c r="I130" s="90" t="str">
        <f>IF(AND(Table1[[#This Row],[.dat (150hz)]]="Yes",Table1[[#This Row],[.hea (150hz)]]="Yes"),"Yes","No")</f>
        <v>Yes</v>
      </c>
      <c r="J130" s="90" t="str">
        <f>IF(AND(Table1[[#This Row],[_ppg.dat (PPG)]]="Yes",Table1[[#This Row],[_ppg.hea (PPG)]]="Yes"),"Yes","No")</f>
        <v>No</v>
      </c>
      <c r="K130" s="90" t="str">
        <f>Table1[[#This Row],[.csv (2hz)]]</f>
        <v>Yes</v>
      </c>
    </row>
    <row r="131" spans="1:11">
      <c r="A131" t="s">
        <v>880</v>
      </c>
      <c r="B131" t="s">
        <v>774</v>
      </c>
      <c r="C131" s="90" t="s">
        <v>411</v>
      </c>
      <c r="D131" s="90" t="s">
        <v>411</v>
      </c>
      <c r="E131" s="90" t="s">
        <v>411</v>
      </c>
      <c r="F131" s="90" t="s">
        <v>411</v>
      </c>
      <c r="G131" s="90" t="s">
        <v>411</v>
      </c>
      <c r="H131" s="90">
        <f>COUNTIF(Table1[[#This Row],[.dat (150hz)]:[.csv (2hz)]],"Yes")</f>
        <v>5</v>
      </c>
      <c r="I131" s="90" t="str">
        <f>IF(AND(Table1[[#This Row],[.dat (150hz)]]="Yes",Table1[[#This Row],[.hea (150hz)]]="Yes"),"Yes","No")</f>
        <v>Yes</v>
      </c>
      <c r="J131" s="90" t="str">
        <f>IF(AND(Table1[[#This Row],[_ppg.dat (PPG)]]="Yes",Table1[[#This Row],[_ppg.hea (PPG)]]="Yes"),"Yes","No")</f>
        <v>Yes</v>
      </c>
      <c r="K131" s="90" t="str">
        <f>Table1[[#This Row],[.csv (2hz)]]</f>
        <v>Yes</v>
      </c>
    </row>
    <row r="132" spans="1:11">
      <c r="A132" t="s">
        <v>880</v>
      </c>
      <c r="B132" t="s">
        <v>767</v>
      </c>
      <c r="C132" s="90" t="s">
        <v>411</v>
      </c>
      <c r="D132" s="90" t="s">
        <v>411</v>
      </c>
      <c r="E132" s="90" t="s">
        <v>411</v>
      </c>
      <c r="F132" s="90" t="s">
        <v>411</v>
      </c>
      <c r="G132" s="90" t="s">
        <v>411</v>
      </c>
      <c r="H132" s="90">
        <f>COUNTIF(Table1[[#This Row],[.dat (150hz)]:[.csv (2hz)]],"Yes")</f>
        <v>5</v>
      </c>
      <c r="I132" s="90" t="str">
        <f>IF(AND(Table1[[#This Row],[.dat (150hz)]]="Yes",Table1[[#This Row],[.hea (150hz)]]="Yes"),"Yes","No")</f>
        <v>Yes</v>
      </c>
      <c r="J132" s="90" t="str">
        <f>IF(AND(Table1[[#This Row],[_ppg.dat (PPG)]]="Yes",Table1[[#This Row],[_ppg.hea (PPG)]]="Yes"),"Yes","No")</f>
        <v>Yes</v>
      </c>
      <c r="K132" s="90" t="str">
        <f>Table1[[#This Row],[.csv (2hz)]]</f>
        <v>Yes</v>
      </c>
    </row>
    <row r="133" spans="1:11">
      <c r="A133" t="s">
        <v>880</v>
      </c>
      <c r="B133" t="s">
        <v>768</v>
      </c>
      <c r="C133" s="90" t="s">
        <v>411</v>
      </c>
      <c r="D133" s="90" t="s">
        <v>411</v>
      </c>
      <c r="E133" s="90" t="s">
        <v>410</v>
      </c>
      <c r="F133" s="90" t="s">
        <v>410</v>
      </c>
      <c r="G133" s="90" t="s">
        <v>411</v>
      </c>
      <c r="H133" s="90">
        <f>COUNTIF(Table1[[#This Row],[.dat (150hz)]:[.csv (2hz)]],"Yes")</f>
        <v>3</v>
      </c>
      <c r="I133" s="90" t="str">
        <f>IF(AND(Table1[[#This Row],[.dat (150hz)]]="Yes",Table1[[#This Row],[.hea (150hz)]]="Yes"),"Yes","No")</f>
        <v>Yes</v>
      </c>
      <c r="J133" s="90" t="str">
        <f>IF(AND(Table1[[#This Row],[_ppg.dat (PPG)]]="Yes",Table1[[#This Row],[_ppg.hea (PPG)]]="Yes"),"Yes","No")</f>
        <v>No</v>
      </c>
      <c r="K133" s="90" t="str">
        <f>Table1[[#This Row],[.csv (2hz)]]</f>
        <v>Yes</v>
      </c>
    </row>
    <row r="134" spans="1:11">
      <c r="A134" t="s">
        <v>880</v>
      </c>
      <c r="B134" t="s">
        <v>769</v>
      </c>
      <c r="C134" s="90" t="s">
        <v>411</v>
      </c>
      <c r="D134" s="90" t="s">
        <v>411</v>
      </c>
      <c r="E134" s="90" t="s">
        <v>410</v>
      </c>
      <c r="F134" s="90" t="s">
        <v>410</v>
      </c>
      <c r="G134" s="90" t="s">
        <v>411</v>
      </c>
      <c r="H134" s="90">
        <f>COUNTIF(Table1[[#This Row],[.dat (150hz)]:[.csv (2hz)]],"Yes")</f>
        <v>3</v>
      </c>
      <c r="I134" s="90" t="str">
        <f>IF(AND(Table1[[#This Row],[.dat (150hz)]]="Yes",Table1[[#This Row],[.hea (150hz)]]="Yes"),"Yes","No")</f>
        <v>Yes</v>
      </c>
      <c r="J134" s="90" t="str">
        <f>IF(AND(Table1[[#This Row],[_ppg.dat (PPG)]]="Yes",Table1[[#This Row],[_ppg.hea (PPG)]]="Yes"),"Yes","No")</f>
        <v>No</v>
      </c>
      <c r="K134" s="90" t="str">
        <f>Table1[[#This Row],[.csv (2hz)]]</f>
        <v>Yes</v>
      </c>
    </row>
    <row r="135" spans="1:11">
      <c r="A135" t="s">
        <v>880</v>
      </c>
      <c r="B135" t="s">
        <v>770</v>
      </c>
      <c r="C135" s="90" t="s">
        <v>411</v>
      </c>
      <c r="D135" s="90" t="s">
        <v>411</v>
      </c>
      <c r="E135" s="90" t="s">
        <v>411</v>
      </c>
      <c r="F135" s="90" t="s">
        <v>411</v>
      </c>
      <c r="G135" s="90" t="s">
        <v>411</v>
      </c>
      <c r="H135" s="90">
        <f>COUNTIF(Table1[[#This Row],[.dat (150hz)]:[.csv (2hz)]],"Yes")</f>
        <v>5</v>
      </c>
      <c r="I135" s="90" t="str">
        <f>IF(AND(Table1[[#This Row],[.dat (150hz)]]="Yes",Table1[[#This Row],[.hea (150hz)]]="Yes"),"Yes","No")</f>
        <v>Yes</v>
      </c>
      <c r="J135" s="90" t="str">
        <f>IF(AND(Table1[[#This Row],[_ppg.dat (PPG)]]="Yes",Table1[[#This Row],[_ppg.hea (PPG)]]="Yes"),"Yes","No")</f>
        <v>Yes</v>
      </c>
      <c r="K135" s="90" t="str">
        <f>Table1[[#This Row],[.csv (2hz)]]</f>
        <v>Yes</v>
      </c>
    </row>
    <row r="136" spans="1:11">
      <c r="A136" t="s">
        <v>880</v>
      </c>
      <c r="B136" t="s">
        <v>773</v>
      </c>
      <c r="C136" s="90" t="s">
        <v>411</v>
      </c>
      <c r="D136" s="90" t="s">
        <v>411</v>
      </c>
      <c r="E136" s="90" t="s">
        <v>410</v>
      </c>
      <c r="F136" s="90" t="s">
        <v>410</v>
      </c>
      <c r="G136" s="90" t="s">
        <v>411</v>
      </c>
      <c r="H136" s="90">
        <f>COUNTIF(Table1[[#This Row],[.dat (150hz)]:[.csv (2hz)]],"Yes")</f>
        <v>3</v>
      </c>
      <c r="I136" s="90" t="str">
        <f>IF(AND(Table1[[#This Row],[.dat (150hz)]]="Yes",Table1[[#This Row],[.hea (150hz)]]="Yes"),"Yes","No")</f>
        <v>Yes</v>
      </c>
      <c r="J136" s="90" t="str">
        <f>IF(AND(Table1[[#This Row],[_ppg.dat (PPG)]]="Yes",Table1[[#This Row],[_ppg.hea (PPG)]]="Yes"),"Yes","No")</f>
        <v>No</v>
      </c>
      <c r="K136" s="90" t="str">
        <f>Table1[[#This Row],[.csv (2hz)]]</f>
        <v>Yes</v>
      </c>
    </row>
    <row r="137" spans="1:11">
      <c r="A137" t="s">
        <v>880</v>
      </c>
      <c r="B137" t="s">
        <v>777</v>
      </c>
      <c r="C137" s="90" t="s">
        <v>411</v>
      </c>
      <c r="D137" s="90" t="s">
        <v>411</v>
      </c>
      <c r="E137" s="90" t="s">
        <v>410</v>
      </c>
      <c r="F137" s="90" t="s">
        <v>410</v>
      </c>
      <c r="G137" s="90" t="s">
        <v>411</v>
      </c>
      <c r="H137" s="90">
        <f>COUNTIF(Table1[[#This Row],[.dat (150hz)]:[.csv (2hz)]],"Yes")</f>
        <v>3</v>
      </c>
      <c r="I137" s="90" t="str">
        <f>IF(AND(Table1[[#This Row],[.dat (150hz)]]="Yes",Table1[[#This Row],[.hea (150hz)]]="Yes"),"Yes","No")</f>
        <v>Yes</v>
      </c>
      <c r="J137" s="90" t="str">
        <f>IF(AND(Table1[[#This Row],[_ppg.dat (PPG)]]="Yes",Table1[[#This Row],[_ppg.hea (PPG)]]="Yes"),"Yes","No")</f>
        <v>No</v>
      </c>
      <c r="K137" s="90" t="str">
        <f>Table1[[#This Row],[.csv (2hz)]]</f>
        <v>Yes</v>
      </c>
    </row>
    <row r="138" spans="1:11">
      <c r="A138" t="s">
        <v>880</v>
      </c>
      <c r="B138" t="s">
        <v>778</v>
      </c>
      <c r="C138" s="90" t="s">
        <v>411</v>
      </c>
      <c r="D138" s="90" t="s">
        <v>411</v>
      </c>
      <c r="E138" s="90" t="s">
        <v>411</v>
      </c>
      <c r="F138" s="90" t="s">
        <v>411</v>
      </c>
      <c r="G138" s="90" t="s">
        <v>411</v>
      </c>
      <c r="H138" s="90">
        <f>COUNTIF(Table1[[#This Row],[.dat (150hz)]:[.csv (2hz)]],"Yes")</f>
        <v>5</v>
      </c>
      <c r="I138" s="90" t="str">
        <f>IF(AND(Table1[[#This Row],[.dat (150hz)]]="Yes",Table1[[#This Row],[.hea (150hz)]]="Yes"),"Yes","No")</f>
        <v>Yes</v>
      </c>
      <c r="J138" s="90" t="str">
        <f>IF(AND(Table1[[#This Row],[_ppg.dat (PPG)]]="Yes",Table1[[#This Row],[_ppg.hea (PPG)]]="Yes"),"Yes","No")</f>
        <v>Yes</v>
      </c>
      <c r="K138" s="90" t="str">
        <f>Table1[[#This Row],[.csv (2hz)]]</f>
        <v>Yes</v>
      </c>
    </row>
    <row r="139" spans="1:11">
      <c r="A139" t="s">
        <v>880</v>
      </c>
      <c r="B139" t="s">
        <v>779</v>
      </c>
      <c r="C139" s="90" t="s">
        <v>411</v>
      </c>
      <c r="D139" s="90" t="s">
        <v>411</v>
      </c>
      <c r="E139" s="90" t="s">
        <v>410</v>
      </c>
      <c r="F139" s="90" t="s">
        <v>410</v>
      </c>
      <c r="G139" s="90" t="s">
        <v>411</v>
      </c>
      <c r="H139" s="90">
        <f>COUNTIF(Table1[[#This Row],[.dat (150hz)]:[.csv (2hz)]],"Yes")</f>
        <v>3</v>
      </c>
      <c r="I139" s="90" t="str">
        <f>IF(AND(Table1[[#This Row],[.dat (150hz)]]="Yes",Table1[[#This Row],[.hea (150hz)]]="Yes"),"Yes","No")</f>
        <v>Yes</v>
      </c>
      <c r="J139" s="90" t="str">
        <f>IF(AND(Table1[[#This Row],[_ppg.dat (PPG)]]="Yes",Table1[[#This Row],[_ppg.hea (PPG)]]="Yes"),"Yes","No")</f>
        <v>No</v>
      </c>
      <c r="K139" s="90" t="str">
        <f>Table1[[#This Row],[.csv (2hz)]]</f>
        <v>Yes</v>
      </c>
    </row>
    <row r="140" spans="1:11">
      <c r="A140" t="s">
        <v>880</v>
      </c>
      <c r="B140" t="s">
        <v>780</v>
      </c>
      <c r="C140" s="90" t="s">
        <v>411</v>
      </c>
      <c r="D140" s="90" t="s">
        <v>411</v>
      </c>
      <c r="E140" s="90" t="s">
        <v>410</v>
      </c>
      <c r="F140" s="90" t="s">
        <v>410</v>
      </c>
      <c r="G140" s="90" t="s">
        <v>411</v>
      </c>
      <c r="H140" s="90">
        <f>COUNTIF(Table1[[#This Row],[.dat (150hz)]:[.csv (2hz)]],"Yes")</f>
        <v>3</v>
      </c>
      <c r="I140" s="90" t="str">
        <f>IF(AND(Table1[[#This Row],[.dat (150hz)]]="Yes",Table1[[#This Row],[.hea (150hz)]]="Yes"),"Yes","No")</f>
        <v>Yes</v>
      </c>
      <c r="J140" s="90" t="str">
        <f>IF(AND(Table1[[#This Row],[_ppg.dat (PPG)]]="Yes",Table1[[#This Row],[_ppg.hea (PPG)]]="Yes"),"Yes","No")</f>
        <v>No</v>
      </c>
      <c r="K140" s="90" t="str">
        <f>Table1[[#This Row],[.csv (2hz)]]</f>
        <v>Yes</v>
      </c>
    </row>
    <row r="141" spans="1:11">
      <c r="A141" t="s">
        <v>880</v>
      </c>
      <c r="B141" t="s">
        <v>781</v>
      </c>
      <c r="C141" s="90" t="s">
        <v>411</v>
      </c>
      <c r="D141" s="90" t="s">
        <v>411</v>
      </c>
      <c r="E141" s="90" t="s">
        <v>411</v>
      </c>
      <c r="F141" s="90" t="s">
        <v>411</v>
      </c>
      <c r="G141" s="90" t="s">
        <v>411</v>
      </c>
      <c r="H141" s="90">
        <f>COUNTIF(Table1[[#This Row],[.dat (150hz)]:[.csv (2hz)]],"Yes")</f>
        <v>5</v>
      </c>
      <c r="I141" s="90" t="str">
        <f>IF(AND(Table1[[#This Row],[.dat (150hz)]]="Yes",Table1[[#This Row],[.hea (150hz)]]="Yes"),"Yes","No")</f>
        <v>Yes</v>
      </c>
      <c r="J141" s="90" t="str">
        <f>IF(AND(Table1[[#This Row],[_ppg.dat (PPG)]]="Yes",Table1[[#This Row],[_ppg.hea (PPG)]]="Yes"),"Yes","No")</f>
        <v>Yes</v>
      </c>
      <c r="K141" s="90" t="str">
        <f>Table1[[#This Row],[.csv (2hz)]]</f>
        <v>Yes</v>
      </c>
    </row>
    <row r="142" spans="1:11">
      <c r="A142" t="s">
        <v>880</v>
      </c>
      <c r="B142" t="s">
        <v>782</v>
      </c>
      <c r="C142" s="90" t="s">
        <v>411</v>
      </c>
      <c r="D142" s="90" t="s">
        <v>411</v>
      </c>
      <c r="E142" s="90" t="s">
        <v>410</v>
      </c>
      <c r="F142" s="90" t="s">
        <v>410</v>
      </c>
      <c r="G142" s="90" t="s">
        <v>411</v>
      </c>
      <c r="H142" s="90">
        <f>COUNTIF(Table1[[#This Row],[.dat (150hz)]:[.csv (2hz)]],"Yes")</f>
        <v>3</v>
      </c>
      <c r="I142" s="90" t="str">
        <f>IF(AND(Table1[[#This Row],[.dat (150hz)]]="Yes",Table1[[#This Row],[.hea (150hz)]]="Yes"),"Yes","No")</f>
        <v>Yes</v>
      </c>
      <c r="J142" s="90" t="str">
        <f>IF(AND(Table1[[#This Row],[_ppg.dat (PPG)]]="Yes",Table1[[#This Row],[_ppg.hea (PPG)]]="Yes"),"Yes","No")</f>
        <v>No</v>
      </c>
      <c r="K142" s="90" t="str">
        <f>Table1[[#This Row],[.csv (2hz)]]</f>
        <v>Yes</v>
      </c>
    </row>
    <row r="143" spans="1:11">
      <c r="A143" t="s">
        <v>880</v>
      </c>
      <c r="B143" t="s">
        <v>783</v>
      </c>
      <c r="C143" s="90" t="s">
        <v>411</v>
      </c>
      <c r="D143" s="90" t="s">
        <v>411</v>
      </c>
      <c r="E143" s="90" t="s">
        <v>410</v>
      </c>
      <c r="F143" s="90" t="s">
        <v>410</v>
      </c>
      <c r="G143" s="90" t="s">
        <v>411</v>
      </c>
      <c r="H143" s="90">
        <f>COUNTIF(Table1[[#This Row],[.dat (150hz)]:[.csv (2hz)]],"Yes")</f>
        <v>3</v>
      </c>
      <c r="I143" s="90" t="str">
        <f>IF(AND(Table1[[#This Row],[.dat (150hz)]]="Yes",Table1[[#This Row],[.hea (150hz)]]="Yes"),"Yes","No")</f>
        <v>Yes</v>
      </c>
      <c r="J143" s="90" t="str">
        <f>IF(AND(Table1[[#This Row],[_ppg.dat (PPG)]]="Yes",Table1[[#This Row],[_ppg.hea (PPG)]]="Yes"),"Yes","No")</f>
        <v>No</v>
      </c>
      <c r="K143" s="90" t="str">
        <f>Table1[[#This Row],[.csv (2hz)]]</f>
        <v>Yes</v>
      </c>
    </row>
    <row r="144" spans="1:11">
      <c r="A144" t="s">
        <v>880</v>
      </c>
      <c r="B144" t="s">
        <v>784</v>
      </c>
      <c r="C144" s="90" t="s">
        <v>411</v>
      </c>
      <c r="D144" s="90" t="s">
        <v>411</v>
      </c>
      <c r="E144" s="90" t="s">
        <v>410</v>
      </c>
      <c r="F144" s="90" t="s">
        <v>410</v>
      </c>
      <c r="G144" s="90" t="s">
        <v>411</v>
      </c>
      <c r="H144" s="90">
        <f>COUNTIF(Table1[[#This Row],[.dat (150hz)]:[.csv (2hz)]],"Yes")</f>
        <v>3</v>
      </c>
      <c r="I144" s="90" t="str">
        <f>IF(AND(Table1[[#This Row],[.dat (150hz)]]="Yes",Table1[[#This Row],[.hea (150hz)]]="Yes"),"Yes","No")</f>
        <v>Yes</v>
      </c>
      <c r="J144" s="90" t="str">
        <f>IF(AND(Table1[[#This Row],[_ppg.dat (PPG)]]="Yes",Table1[[#This Row],[_ppg.hea (PPG)]]="Yes"),"Yes","No")</f>
        <v>No</v>
      </c>
      <c r="K144" s="90" t="str">
        <f>Table1[[#This Row],[.csv (2hz)]]</f>
        <v>Yes</v>
      </c>
    </row>
    <row r="145" spans="1:11">
      <c r="A145" t="s">
        <v>880</v>
      </c>
      <c r="B145" t="s">
        <v>785</v>
      </c>
      <c r="C145" s="90" t="s">
        <v>411</v>
      </c>
      <c r="D145" s="90" t="s">
        <v>411</v>
      </c>
      <c r="E145" s="90" t="s">
        <v>410</v>
      </c>
      <c r="F145" s="90" t="s">
        <v>410</v>
      </c>
      <c r="G145" s="90" t="s">
        <v>411</v>
      </c>
      <c r="H145" s="90">
        <f>COUNTIF(Table1[[#This Row],[.dat (150hz)]:[.csv (2hz)]],"Yes")</f>
        <v>3</v>
      </c>
      <c r="I145" s="90" t="str">
        <f>IF(AND(Table1[[#This Row],[.dat (150hz)]]="Yes",Table1[[#This Row],[.hea (150hz)]]="Yes"),"Yes","No")</f>
        <v>Yes</v>
      </c>
      <c r="J145" s="90" t="str">
        <f>IF(AND(Table1[[#This Row],[_ppg.dat (PPG)]]="Yes",Table1[[#This Row],[_ppg.hea (PPG)]]="Yes"),"Yes","No")</f>
        <v>No</v>
      </c>
      <c r="K145" s="90" t="str">
        <f>Table1[[#This Row],[.csv (2hz)]]</f>
        <v>Yes</v>
      </c>
    </row>
    <row r="146" spans="1:11">
      <c r="A146" t="s">
        <v>880</v>
      </c>
      <c r="B146" t="s">
        <v>786</v>
      </c>
      <c r="C146" s="90" t="s">
        <v>411</v>
      </c>
      <c r="D146" s="90" t="s">
        <v>411</v>
      </c>
      <c r="E146" s="90" t="s">
        <v>410</v>
      </c>
      <c r="F146" s="90" t="s">
        <v>410</v>
      </c>
      <c r="G146" s="90" t="s">
        <v>411</v>
      </c>
      <c r="H146" s="90">
        <f>COUNTIF(Table1[[#This Row],[.dat (150hz)]:[.csv (2hz)]],"Yes")</f>
        <v>3</v>
      </c>
      <c r="I146" s="90" t="str">
        <f>IF(AND(Table1[[#This Row],[.dat (150hz)]]="Yes",Table1[[#This Row],[.hea (150hz)]]="Yes"),"Yes","No")</f>
        <v>Yes</v>
      </c>
      <c r="J146" s="90" t="str">
        <f>IF(AND(Table1[[#This Row],[_ppg.dat (PPG)]]="Yes",Table1[[#This Row],[_ppg.hea (PPG)]]="Yes"),"Yes","No")</f>
        <v>No</v>
      </c>
      <c r="K146" s="90" t="str">
        <f>Table1[[#This Row],[.csv (2hz)]]</f>
        <v>Yes</v>
      </c>
    </row>
    <row r="147" spans="1:11">
      <c r="A147" t="s">
        <v>880</v>
      </c>
      <c r="B147" t="s">
        <v>787</v>
      </c>
      <c r="C147" s="90" t="s">
        <v>411</v>
      </c>
      <c r="D147" s="90" t="s">
        <v>411</v>
      </c>
      <c r="E147" s="90" t="s">
        <v>410</v>
      </c>
      <c r="F147" s="90" t="s">
        <v>410</v>
      </c>
      <c r="G147" s="90" t="s">
        <v>411</v>
      </c>
      <c r="H147" s="90">
        <f>COUNTIF(Table1[[#This Row],[.dat (150hz)]:[.csv (2hz)]],"Yes")</f>
        <v>3</v>
      </c>
      <c r="I147" s="90" t="str">
        <f>IF(AND(Table1[[#This Row],[.dat (150hz)]]="Yes",Table1[[#This Row],[.hea (150hz)]]="Yes"),"Yes","No")</f>
        <v>Yes</v>
      </c>
      <c r="J147" s="90" t="str">
        <f>IF(AND(Table1[[#This Row],[_ppg.dat (PPG)]]="Yes",Table1[[#This Row],[_ppg.hea (PPG)]]="Yes"),"Yes","No")</f>
        <v>No</v>
      </c>
      <c r="K147" s="90" t="str">
        <f>Table1[[#This Row],[.csv (2hz)]]</f>
        <v>Yes</v>
      </c>
    </row>
    <row r="148" spans="1:11">
      <c r="A148" t="s">
        <v>880</v>
      </c>
      <c r="B148" t="s">
        <v>788</v>
      </c>
      <c r="C148" s="90" t="s">
        <v>411</v>
      </c>
      <c r="D148" s="90" t="s">
        <v>411</v>
      </c>
      <c r="E148" s="90" t="s">
        <v>410</v>
      </c>
      <c r="F148" s="90" t="s">
        <v>410</v>
      </c>
      <c r="G148" s="90" t="s">
        <v>411</v>
      </c>
      <c r="H148" s="90">
        <f>COUNTIF(Table1[[#This Row],[.dat (150hz)]:[.csv (2hz)]],"Yes")</f>
        <v>3</v>
      </c>
      <c r="I148" s="90" t="str">
        <f>IF(AND(Table1[[#This Row],[.dat (150hz)]]="Yes",Table1[[#This Row],[.hea (150hz)]]="Yes"),"Yes","No")</f>
        <v>Yes</v>
      </c>
      <c r="J148" s="90" t="str">
        <f>IF(AND(Table1[[#This Row],[_ppg.dat (PPG)]]="Yes",Table1[[#This Row],[_ppg.hea (PPG)]]="Yes"),"Yes","No")</f>
        <v>No</v>
      </c>
      <c r="K148" s="90" t="str">
        <f>Table1[[#This Row],[.csv (2hz)]]</f>
        <v>Yes</v>
      </c>
    </row>
    <row r="149" spans="1:11">
      <c r="A149" t="s">
        <v>881</v>
      </c>
      <c r="B149" t="s">
        <v>797</v>
      </c>
      <c r="C149" s="90" t="s">
        <v>411</v>
      </c>
      <c r="D149" s="90" t="s">
        <v>410</v>
      </c>
      <c r="E149" s="90" t="s">
        <v>410</v>
      </c>
      <c r="F149" s="90" t="s">
        <v>410</v>
      </c>
      <c r="G149" s="90" t="s">
        <v>411</v>
      </c>
      <c r="H149" s="90">
        <f>COUNTIF(Table1[[#This Row],[.dat (150hz)]:[.csv (2hz)]],"Yes")</f>
        <v>2</v>
      </c>
      <c r="I149" s="90" t="str">
        <f>IF(AND(Table1[[#This Row],[.dat (150hz)]]="Yes",Table1[[#This Row],[.hea (150hz)]]="Yes"),"Yes","No")</f>
        <v>No</v>
      </c>
      <c r="J149" s="90" t="str">
        <f>IF(AND(Table1[[#This Row],[_ppg.dat (PPG)]]="Yes",Table1[[#This Row],[_ppg.hea (PPG)]]="Yes"),"Yes","No")</f>
        <v>No</v>
      </c>
      <c r="K149" s="90" t="str">
        <f>Table1[[#This Row],[.csv (2hz)]]</f>
        <v>Yes</v>
      </c>
    </row>
    <row r="150" spans="1:11">
      <c r="A150" t="s">
        <v>881</v>
      </c>
      <c r="B150" t="s">
        <v>806</v>
      </c>
      <c r="C150" s="90" t="s">
        <v>411</v>
      </c>
      <c r="D150" s="90" t="s">
        <v>410</v>
      </c>
      <c r="E150" s="90" t="s">
        <v>410</v>
      </c>
      <c r="F150" s="90" t="s">
        <v>410</v>
      </c>
      <c r="G150" s="90" t="s">
        <v>410</v>
      </c>
      <c r="H150" s="90">
        <f>COUNTIF(Table1[[#This Row],[.dat (150hz)]:[.csv (2hz)]],"Yes")</f>
        <v>1</v>
      </c>
      <c r="I150" s="90" t="str">
        <f>IF(AND(Table1[[#This Row],[.dat (150hz)]]="Yes",Table1[[#This Row],[.hea (150hz)]]="Yes"),"Yes","No")</f>
        <v>No</v>
      </c>
      <c r="J150" s="90" t="str">
        <f>IF(AND(Table1[[#This Row],[_ppg.dat (PPG)]]="Yes",Table1[[#This Row],[_ppg.hea (PPG)]]="Yes"),"Yes","No")</f>
        <v>No</v>
      </c>
      <c r="K150" s="90" t="str">
        <f>Table1[[#This Row],[.csv (2hz)]]</f>
        <v>No</v>
      </c>
    </row>
    <row r="151" spans="1:11">
      <c r="A151" t="s">
        <v>881</v>
      </c>
      <c r="B151" t="s">
        <v>805</v>
      </c>
      <c r="C151" s="90" t="s">
        <v>410</v>
      </c>
      <c r="D151" s="90" t="s">
        <v>411</v>
      </c>
      <c r="E151" s="90" t="s">
        <v>410</v>
      </c>
      <c r="F151" s="90" t="s">
        <v>410</v>
      </c>
      <c r="G151" s="90" t="s">
        <v>410</v>
      </c>
      <c r="H151" s="90">
        <f>COUNTIF(Table1[[#This Row],[.dat (150hz)]:[.csv (2hz)]],"Yes")</f>
        <v>1</v>
      </c>
      <c r="I151" s="90" t="str">
        <f>IF(AND(Table1[[#This Row],[.dat (150hz)]]="Yes",Table1[[#This Row],[.hea (150hz)]]="Yes"),"Yes","No")</f>
        <v>No</v>
      </c>
      <c r="J151" s="90" t="str">
        <f>IF(AND(Table1[[#This Row],[_ppg.dat (PPG)]]="Yes",Table1[[#This Row],[_ppg.hea (PPG)]]="Yes"),"Yes","No")</f>
        <v>No</v>
      </c>
      <c r="K151" s="90" t="str">
        <f>Table1[[#This Row],[.csv (2hz)]]</f>
        <v>No</v>
      </c>
    </row>
    <row r="152" spans="1:11">
      <c r="A152" t="s">
        <v>881</v>
      </c>
      <c r="B152" t="s">
        <v>800</v>
      </c>
      <c r="C152" s="90" t="s">
        <v>411</v>
      </c>
      <c r="D152" s="90" t="s">
        <v>410</v>
      </c>
      <c r="E152" s="90" t="s">
        <v>410</v>
      </c>
      <c r="F152" s="90" t="s">
        <v>410</v>
      </c>
      <c r="G152" s="90" t="s">
        <v>410</v>
      </c>
      <c r="H152" s="90">
        <f>COUNTIF(Table1[[#This Row],[.dat (150hz)]:[.csv (2hz)]],"Yes")</f>
        <v>1</v>
      </c>
      <c r="I152" s="90" t="str">
        <f>IF(AND(Table1[[#This Row],[.dat (150hz)]]="Yes",Table1[[#This Row],[.hea (150hz)]]="Yes"),"Yes","No")</f>
        <v>No</v>
      </c>
      <c r="J152" s="90" t="str">
        <f>IF(AND(Table1[[#This Row],[_ppg.dat (PPG)]]="Yes",Table1[[#This Row],[_ppg.hea (PPG)]]="Yes"),"Yes","No")</f>
        <v>No</v>
      </c>
      <c r="K152" s="90" t="str">
        <f>Table1[[#This Row],[.csv (2hz)]]</f>
        <v>No</v>
      </c>
    </row>
    <row r="153" spans="1:11">
      <c r="A153" t="s">
        <v>881</v>
      </c>
      <c r="B153" t="s">
        <v>804</v>
      </c>
      <c r="C153" s="90" t="s">
        <v>411</v>
      </c>
      <c r="D153" s="90" t="s">
        <v>410</v>
      </c>
      <c r="E153" s="90" t="s">
        <v>410</v>
      </c>
      <c r="F153" s="90" t="s">
        <v>410</v>
      </c>
      <c r="G153" s="90" t="s">
        <v>410</v>
      </c>
      <c r="H153" s="90">
        <f>COUNTIF(Table1[[#This Row],[.dat (150hz)]:[.csv (2hz)]],"Yes")</f>
        <v>1</v>
      </c>
      <c r="I153" s="90" t="str">
        <f>IF(AND(Table1[[#This Row],[.dat (150hz)]]="Yes",Table1[[#This Row],[.hea (150hz)]]="Yes"),"Yes","No")</f>
        <v>No</v>
      </c>
      <c r="J153" s="90" t="str">
        <f>IF(AND(Table1[[#This Row],[_ppg.dat (PPG)]]="Yes",Table1[[#This Row],[_ppg.hea (PPG)]]="Yes"),"Yes","No")</f>
        <v>No</v>
      </c>
      <c r="K153" s="90" t="str">
        <f>Table1[[#This Row],[.csv (2hz)]]</f>
        <v>No</v>
      </c>
    </row>
    <row r="154" spans="1:11">
      <c r="A154" t="s">
        <v>881</v>
      </c>
      <c r="B154" t="s">
        <v>807</v>
      </c>
      <c r="C154" s="90" t="s">
        <v>410</v>
      </c>
      <c r="D154" s="90" t="s">
        <v>410</v>
      </c>
      <c r="E154" s="90" t="s">
        <v>410</v>
      </c>
      <c r="F154" s="90" t="s">
        <v>410</v>
      </c>
      <c r="G154" s="90" t="s">
        <v>411</v>
      </c>
      <c r="H154" s="90">
        <f>COUNTIF(Table1[[#This Row],[.dat (150hz)]:[.csv (2hz)]],"Yes")</f>
        <v>1</v>
      </c>
      <c r="I154" s="90" t="str">
        <f>IF(AND(Table1[[#This Row],[.dat (150hz)]]="Yes",Table1[[#This Row],[.hea (150hz)]]="Yes"),"Yes","No")</f>
        <v>No</v>
      </c>
      <c r="J154" s="90" t="str">
        <f>IF(AND(Table1[[#This Row],[_ppg.dat (PPG)]]="Yes",Table1[[#This Row],[_ppg.hea (PPG)]]="Yes"),"Yes","No")</f>
        <v>No</v>
      </c>
      <c r="K154" s="90" t="str">
        <f>Table1[[#This Row],[.csv (2hz)]]</f>
        <v>Yes</v>
      </c>
    </row>
    <row r="155" spans="1:11">
      <c r="A155" t="s">
        <v>881</v>
      </c>
      <c r="B155" t="s">
        <v>538</v>
      </c>
      <c r="C155" s="90" t="s">
        <v>410</v>
      </c>
      <c r="D155" s="90" t="s">
        <v>410</v>
      </c>
      <c r="E155" s="90" t="s">
        <v>410</v>
      </c>
      <c r="F155" s="90" t="s">
        <v>410</v>
      </c>
      <c r="G155" s="90" t="s">
        <v>411</v>
      </c>
      <c r="H155" s="90">
        <f>COUNTIF(Table1[[#This Row],[.dat (150hz)]:[.csv (2hz)]],"Yes")</f>
        <v>1</v>
      </c>
      <c r="I155" s="90" t="str">
        <f>IF(AND(Table1[[#This Row],[.dat (150hz)]]="Yes",Table1[[#This Row],[.hea (150hz)]]="Yes"),"Yes","No")</f>
        <v>No</v>
      </c>
      <c r="J155" s="90" t="str">
        <f>IF(AND(Table1[[#This Row],[_ppg.dat (PPG)]]="Yes",Table1[[#This Row],[_ppg.hea (PPG)]]="Yes"),"Yes","No")</f>
        <v>No</v>
      </c>
      <c r="K155" s="90" t="str">
        <f>Table1[[#This Row],[.csv (2hz)]]</f>
        <v>Yes</v>
      </c>
    </row>
    <row r="156" spans="1:11">
      <c r="A156" t="s">
        <v>881</v>
      </c>
      <c r="B156" t="s">
        <v>809</v>
      </c>
      <c r="C156" s="90" t="s">
        <v>410</v>
      </c>
      <c r="D156" s="90" t="s">
        <v>410</v>
      </c>
      <c r="E156" s="90" t="s">
        <v>410</v>
      </c>
      <c r="F156" s="90" t="s">
        <v>410</v>
      </c>
      <c r="G156" s="90" t="s">
        <v>411</v>
      </c>
      <c r="H156" s="90">
        <f>COUNTIF(Table1[[#This Row],[.dat (150hz)]:[.csv (2hz)]],"Yes")</f>
        <v>1</v>
      </c>
      <c r="I156" s="90" t="str">
        <f>IF(AND(Table1[[#This Row],[.dat (150hz)]]="Yes",Table1[[#This Row],[.hea (150hz)]]="Yes"),"Yes","No")</f>
        <v>No</v>
      </c>
      <c r="J156" s="90" t="str">
        <f>IF(AND(Table1[[#This Row],[_ppg.dat (PPG)]]="Yes",Table1[[#This Row],[_ppg.hea (PPG)]]="Yes"),"Yes","No")</f>
        <v>No</v>
      </c>
      <c r="K156" s="90" t="str">
        <f>Table1[[#This Row],[.csv (2hz)]]</f>
        <v>Yes</v>
      </c>
    </row>
    <row r="157" spans="1:11">
      <c r="A157" t="s">
        <v>881</v>
      </c>
      <c r="B157" t="s">
        <v>814</v>
      </c>
      <c r="C157" s="90" t="s">
        <v>410</v>
      </c>
      <c r="D157" s="90" t="s">
        <v>411</v>
      </c>
      <c r="E157" s="90" t="s">
        <v>410</v>
      </c>
      <c r="F157" s="90" t="s">
        <v>410</v>
      </c>
      <c r="G157" s="90" t="s">
        <v>410</v>
      </c>
      <c r="H157" s="90">
        <f>COUNTIF(Table1[[#This Row],[.dat (150hz)]:[.csv (2hz)]],"Yes")</f>
        <v>1</v>
      </c>
      <c r="I157" s="90" t="str">
        <f>IF(AND(Table1[[#This Row],[.dat (150hz)]]="Yes",Table1[[#This Row],[.hea (150hz)]]="Yes"),"Yes","No")</f>
        <v>No</v>
      </c>
      <c r="J157" s="90" t="str">
        <f>IF(AND(Table1[[#This Row],[_ppg.dat (PPG)]]="Yes",Table1[[#This Row],[_ppg.hea (PPG)]]="Yes"),"Yes","No")</f>
        <v>No</v>
      </c>
      <c r="K157" s="90" t="str">
        <f>Table1[[#This Row],[.csv (2hz)]]</f>
        <v>No</v>
      </c>
    </row>
    <row r="158" spans="1:11">
      <c r="A158" t="s">
        <v>882</v>
      </c>
      <c r="B158" t="s">
        <v>824</v>
      </c>
      <c r="C158" s="90" t="s">
        <v>411</v>
      </c>
      <c r="D158" s="90" t="s">
        <v>411</v>
      </c>
      <c r="E158" s="90" t="s">
        <v>410</v>
      </c>
      <c r="F158" s="90" t="s">
        <v>410</v>
      </c>
      <c r="G158" s="90" t="s">
        <v>411</v>
      </c>
      <c r="H158" s="90">
        <f>COUNTIF(Table1[[#This Row],[.dat (150hz)]:[.csv (2hz)]],"Yes")</f>
        <v>3</v>
      </c>
      <c r="I158" s="90" t="str">
        <f>IF(AND(Table1[[#This Row],[.dat (150hz)]]="Yes",Table1[[#This Row],[.hea (150hz)]]="Yes"),"Yes","No")</f>
        <v>Yes</v>
      </c>
      <c r="J158" s="90" t="str">
        <f>IF(AND(Table1[[#This Row],[_ppg.dat (PPG)]]="Yes",Table1[[#This Row],[_ppg.hea (PPG)]]="Yes"),"Yes","No")</f>
        <v>No</v>
      </c>
      <c r="K158" s="90" t="str">
        <f>Table1[[#This Row],[.csv (2hz)]]</f>
        <v>Yes</v>
      </c>
    </row>
    <row r="159" spans="1:11">
      <c r="A159" t="s">
        <v>882</v>
      </c>
      <c r="B159" t="s">
        <v>825</v>
      </c>
      <c r="C159" s="90" t="s">
        <v>411</v>
      </c>
      <c r="D159" s="90" t="s">
        <v>410</v>
      </c>
      <c r="E159" s="90" t="s">
        <v>410</v>
      </c>
      <c r="F159" s="90" t="s">
        <v>410</v>
      </c>
      <c r="G159" s="90" t="s">
        <v>410</v>
      </c>
      <c r="H159" s="90">
        <f>COUNTIF(Table1[[#This Row],[.dat (150hz)]:[.csv (2hz)]],"Yes")</f>
        <v>1</v>
      </c>
      <c r="I159" s="90" t="str">
        <f>IF(AND(Table1[[#This Row],[.dat (150hz)]]="Yes",Table1[[#This Row],[.hea (150hz)]]="Yes"),"Yes","No")</f>
        <v>No</v>
      </c>
      <c r="J159" s="90" t="str">
        <f>IF(AND(Table1[[#This Row],[_ppg.dat (PPG)]]="Yes",Table1[[#This Row],[_ppg.hea (PPG)]]="Yes"),"Yes","No")</f>
        <v>No</v>
      </c>
      <c r="K159" s="90" t="str">
        <f>Table1[[#This Row],[.csv (2hz)]]</f>
        <v>No</v>
      </c>
    </row>
    <row r="160" spans="1:11">
      <c r="A160" t="s">
        <v>882</v>
      </c>
      <c r="B160" t="s">
        <v>827</v>
      </c>
      <c r="C160" s="90" t="s">
        <v>410</v>
      </c>
      <c r="D160" s="90" t="s">
        <v>410</v>
      </c>
      <c r="E160" s="90" t="s">
        <v>410</v>
      </c>
      <c r="F160" s="90" t="s">
        <v>410</v>
      </c>
      <c r="G160" s="90" t="s">
        <v>411</v>
      </c>
      <c r="H160" s="90">
        <f>COUNTIF(Table1[[#This Row],[.dat (150hz)]:[.csv (2hz)]],"Yes")</f>
        <v>1</v>
      </c>
      <c r="I160" s="90" t="str">
        <f>IF(AND(Table1[[#This Row],[.dat (150hz)]]="Yes",Table1[[#This Row],[.hea (150hz)]]="Yes"),"Yes","No")</f>
        <v>No</v>
      </c>
      <c r="J160" s="90" t="str">
        <f>IF(AND(Table1[[#This Row],[_ppg.dat (PPG)]]="Yes",Table1[[#This Row],[_ppg.hea (PPG)]]="Yes"),"Yes","No")</f>
        <v>No</v>
      </c>
      <c r="K160" s="90" t="str">
        <f>Table1[[#This Row],[.csv (2hz)]]</f>
        <v>Yes</v>
      </c>
    </row>
    <row r="161" spans="1:11">
      <c r="A161" t="s">
        <v>882</v>
      </c>
      <c r="B161" t="s">
        <v>828</v>
      </c>
      <c r="C161" s="90" t="s">
        <v>410</v>
      </c>
      <c r="D161" s="90" t="s">
        <v>411</v>
      </c>
      <c r="E161" s="90" t="s">
        <v>410</v>
      </c>
      <c r="F161" s="90" t="s">
        <v>410</v>
      </c>
      <c r="G161" s="90" t="s">
        <v>410</v>
      </c>
      <c r="H161" s="90">
        <f>COUNTIF(Table1[[#This Row],[.dat (150hz)]:[.csv (2hz)]],"Yes")</f>
        <v>1</v>
      </c>
      <c r="I161" s="90" t="str">
        <f>IF(AND(Table1[[#This Row],[.dat (150hz)]]="Yes",Table1[[#This Row],[.hea (150hz)]]="Yes"),"Yes","No")</f>
        <v>No</v>
      </c>
      <c r="J161" s="90" t="str">
        <f>IF(AND(Table1[[#This Row],[_ppg.dat (PPG)]]="Yes",Table1[[#This Row],[_ppg.hea (PPG)]]="Yes"),"Yes","No")</f>
        <v>No</v>
      </c>
      <c r="K161" s="90" t="str">
        <f>Table1[[#This Row],[.csv (2hz)]]</f>
        <v>No</v>
      </c>
    </row>
    <row r="162" spans="1:11">
      <c r="A162" t="s">
        <v>882</v>
      </c>
      <c r="B162" t="s">
        <v>836</v>
      </c>
      <c r="C162" s="90" t="s">
        <v>410</v>
      </c>
      <c r="D162" s="90" t="s">
        <v>411</v>
      </c>
      <c r="E162" s="90" t="s">
        <v>410</v>
      </c>
      <c r="F162" s="90" t="s">
        <v>410</v>
      </c>
      <c r="G162" s="90" t="s">
        <v>411</v>
      </c>
      <c r="H162" s="90">
        <f>COUNTIF(Table1[[#This Row],[.dat (150hz)]:[.csv (2hz)]],"Yes")</f>
        <v>2</v>
      </c>
      <c r="I162" s="90" t="str">
        <f>IF(AND(Table1[[#This Row],[.dat (150hz)]]="Yes",Table1[[#This Row],[.hea (150hz)]]="Yes"),"Yes","No")</f>
        <v>No</v>
      </c>
      <c r="J162" s="90" t="str">
        <f>IF(AND(Table1[[#This Row],[_ppg.dat (PPG)]]="Yes",Table1[[#This Row],[_ppg.hea (PPG)]]="Yes"),"Yes","No")</f>
        <v>No</v>
      </c>
      <c r="K162" s="90" t="str">
        <f>Table1[[#This Row],[.csv (2hz)]]</f>
        <v>Yes</v>
      </c>
    </row>
    <row r="163" spans="1:11">
      <c r="A163" t="s">
        <v>882</v>
      </c>
      <c r="B163" t="s">
        <v>838</v>
      </c>
      <c r="C163" s="90" t="s">
        <v>410</v>
      </c>
      <c r="D163" s="90" t="s">
        <v>411</v>
      </c>
      <c r="E163" s="90" t="s">
        <v>410</v>
      </c>
      <c r="F163" s="90" t="s">
        <v>410</v>
      </c>
      <c r="G163" s="90" t="s">
        <v>410</v>
      </c>
      <c r="H163" s="90">
        <f>COUNTIF(Table1[[#This Row],[.dat (150hz)]:[.csv (2hz)]],"Yes")</f>
        <v>1</v>
      </c>
      <c r="I163" s="90" t="str">
        <f>IF(AND(Table1[[#This Row],[.dat (150hz)]]="Yes",Table1[[#This Row],[.hea (150hz)]]="Yes"),"Yes","No")</f>
        <v>No</v>
      </c>
      <c r="J163" s="90" t="str">
        <f>IF(AND(Table1[[#This Row],[_ppg.dat (PPG)]]="Yes",Table1[[#This Row],[_ppg.hea (PPG)]]="Yes"),"Yes","No")</f>
        <v>No</v>
      </c>
      <c r="K163" s="90" t="str">
        <f>Table1[[#This Row],[.csv (2hz)]]</f>
        <v>No</v>
      </c>
    </row>
    <row r="164" spans="1:11">
      <c r="A164" t="s">
        <v>882</v>
      </c>
      <c r="B164" t="s">
        <v>823</v>
      </c>
      <c r="C164" s="90" t="s">
        <v>411</v>
      </c>
      <c r="D164" s="90" t="s">
        <v>410</v>
      </c>
      <c r="E164" s="90" t="s">
        <v>410</v>
      </c>
      <c r="F164" s="90" t="s">
        <v>410</v>
      </c>
      <c r="G164" s="90" t="s">
        <v>410</v>
      </c>
      <c r="H164" s="90">
        <f>COUNTIF(Table1[[#This Row],[.dat (150hz)]:[.csv (2hz)]],"Yes")</f>
        <v>1</v>
      </c>
      <c r="I164" s="90" t="str">
        <f>IF(AND(Table1[[#This Row],[.dat (150hz)]]="Yes",Table1[[#This Row],[.hea (150hz)]]="Yes"),"Yes","No")</f>
        <v>No</v>
      </c>
      <c r="J164" s="90" t="str">
        <f>IF(AND(Table1[[#This Row],[_ppg.dat (PPG)]]="Yes",Table1[[#This Row],[_ppg.hea (PPG)]]="Yes"),"Yes","No")</f>
        <v>No</v>
      </c>
      <c r="K164" s="90" t="str">
        <f>Table1[[#This Row],[.csv (2hz)]]</f>
        <v>No</v>
      </c>
    </row>
    <row r="165" spans="1:11">
      <c r="A165" t="s">
        <v>882</v>
      </c>
      <c r="B165" t="s">
        <v>837</v>
      </c>
      <c r="C165" s="90" t="s">
        <v>410</v>
      </c>
      <c r="D165" s="90" t="s">
        <v>410</v>
      </c>
      <c r="E165" s="90" t="s">
        <v>410</v>
      </c>
      <c r="F165" s="90" t="s">
        <v>411</v>
      </c>
      <c r="G165" s="90" t="s">
        <v>411</v>
      </c>
      <c r="H165" s="90">
        <f>COUNTIF(Table1[[#This Row],[.dat (150hz)]:[.csv (2hz)]],"Yes")</f>
        <v>2</v>
      </c>
      <c r="I165" s="90" t="str">
        <f>IF(AND(Table1[[#This Row],[.dat (150hz)]]="Yes",Table1[[#This Row],[.hea (150hz)]]="Yes"),"Yes","No")</f>
        <v>No</v>
      </c>
      <c r="J165" s="90" t="str">
        <f>IF(AND(Table1[[#This Row],[_ppg.dat (PPG)]]="Yes",Table1[[#This Row],[_ppg.hea (PPG)]]="Yes"),"Yes","No")</f>
        <v>No</v>
      </c>
      <c r="K165" s="90" t="str">
        <f>Table1[[#This Row],[.csv (2hz)]]</f>
        <v>Yes</v>
      </c>
    </row>
    <row r="166" spans="1:11">
      <c r="A166" t="s">
        <v>882</v>
      </c>
      <c r="B166" t="s">
        <v>819</v>
      </c>
      <c r="C166" s="90" t="s">
        <v>411</v>
      </c>
      <c r="D166" s="90" t="s">
        <v>410</v>
      </c>
      <c r="E166" s="90" t="s">
        <v>410</v>
      </c>
      <c r="F166" s="90" t="s">
        <v>410</v>
      </c>
      <c r="G166" s="90" t="s">
        <v>410</v>
      </c>
      <c r="H166" s="90">
        <f>COUNTIF(Table1[[#This Row],[.dat (150hz)]:[.csv (2hz)]],"Yes")</f>
        <v>1</v>
      </c>
      <c r="I166" s="90" t="str">
        <f>IF(AND(Table1[[#This Row],[.dat (150hz)]]="Yes",Table1[[#This Row],[.hea (150hz)]]="Yes"),"Yes","No")</f>
        <v>No</v>
      </c>
      <c r="J166" s="90" t="str">
        <f>IF(AND(Table1[[#This Row],[_ppg.dat (PPG)]]="Yes",Table1[[#This Row],[_ppg.hea (PPG)]]="Yes"),"Yes","No")</f>
        <v>No</v>
      </c>
      <c r="K166" s="90" t="str">
        <f>Table1[[#This Row],[.csv (2hz)]]</f>
        <v>No</v>
      </c>
    </row>
    <row r="167" spans="1:11">
      <c r="A167" t="s">
        <v>882</v>
      </c>
      <c r="B167" t="s">
        <v>833</v>
      </c>
      <c r="C167" s="90" t="s">
        <v>411</v>
      </c>
      <c r="D167" s="90" t="s">
        <v>410</v>
      </c>
      <c r="E167" s="90" t="s">
        <v>410</v>
      </c>
      <c r="F167" s="90" t="s">
        <v>410</v>
      </c>
      <c r="G167" s="90" t="s">
        <v>410</v>
      </c>
      <c r="H167" s="90">
        <f>COUNTIF(Table1[[#This Row],[.dat (150hz)]:[.csv (2hz)]],"Yes")</f>
        <v>1</v>
      </c>
      <c r="I167" s="90" t="str">
        <f>IF(AND(Table1[[#This Row],[.dat (150hz)]]="Yes",Table1[[#This Row],[.hea (150hz)]]="Yes"),"Yes","No")</f>
        <v>No</v>
      </c>
      <c r="J167" s="90" t="str">
        <f>IF(AND(Table1[[#This Row],[_ppg.dat (PPG)]]="Yes",Table1[[#This Row],[_ppg.hea (PPG)]]="Yes"),"Yes","No")</f>
        <v>No</v>
      </c>
      <c r="K167" s="90" t="str">
        <f>Table1[[#This Row],[.csv (2hz)]]</f>
        <v>No</v>
      </c>
    </row>
    <row r="168" spans="1:11">
      <c r="A168" t="s">
        <v>882</v>
      </c>
      <c r="B168" t="s">
        <v>835</v>
      </c>
      <c r="C168" s="90" t="s">
        <v>410</v>
      </c>
      <c r="D168" s="90" t="s">
        <v>411</v>
      </c>
      <c r="E168" s="90" t="s">
        <v>410</v>
      </c>
      <c r="F168" s="90" t="s">
        <v>410</v>
      </c>
      <c r="G168" s="90" t="s">
        <v>410</v>
      </c>
      <c r="H168" s="90">
        <f>COUNTIF(Table1[[#This Row],[.dat (150hz)]:[.csv (2hz)]],"Yes")</f>
        <v>1</v>
      </c>
      <c r="I168" s="90" t="str">
        <f>IF(AND(Table1[[#This Row],[.dat (150hz)]]="Yes",Table1[[#This Row],[.hea (150hz)]]="Yes"),"Yes","No")</f>
        <v>No</v>
      </c>
      <c r="J168" s="90" t="str">
        <f>IF(AND(Table1[[#This Row],[_ppg.dat (PPG)]]="Yes",Table1[[#This Row],[_ppg.hea (PPG)]]="Yes"),"Yes","No")</f>
        <v>No</v>
      </c>
      <c r="K168" s="90" t="str">
        <f>Table1[[#This Row],[.csv (2hz)]]</f>
        <v>No</v>
      </c>
    </row>
    <row r="169" spans="1:11">
      <c r="A169" t="s">
        <v>882</v>
      </c>
      <c r="B169" t="s">
        <v>839</v>
      </c>
      <c r="C169" s="90" t="s">
        <v>410</v>
      </c>
      <c r="D169" s="90" t="s">
        <v>410</v>
      </c>
      <c r="E169" s="90" t="s">
        <v>410</v>
      </c>
      <c r="F169" s="90" t="s">
        <v>411</v>
      </c>
      <c r="G169" s="90" t="s">
        <v>410</v>
      </c>
      <c r="H169" s="90">
        <f>COUNTIF(Table1[[#This Row],[.dat (150hz)]:[.csv (2hz)]],"Yes")</f>
        <v>1</v>
      </c>
      <c r="I169" s="90" t="str">
        <f>IF(AND(Table1[[#This Row],[.dat (150hz)]]="Yes",Table1[[#This Row],[.hea (150hz)]]="Yes"),"Yes","No")</f>
        <v>No</v>
      </c>
      <c r="J169" s="90" t="str">
        <f>IF(AND(Table1[[#This Row],[_ppg.dat (PPG)]]="Yes",Table1[[#This Row],[_ppg.hea (PPG)]]="Yes"),"Yes","No")</f>
        <v>No</v>
      </c>
      <c r="K169" s="90" t="str">
        <f>Table1[[#This Row],[.csv (2hz)]]</f>
        <v>No</v>
      </c>
    </row>
    <row r="170" spans="1:11">
      <c r="A170" t="s">
        <v>882</v>
      </c>
      <c r="B170" t="s">
        <v>840</v>
      </c>
      <c r="C170" s="90" t="s">
        <v>411</v>
      </c>
      <c r="D170" s="90" t="s">
        <v>410</v>
      </c>
      <c r="E170" s="90" t="s">
        <v>410</v>
      </c>
      <c r="F170" s="90" t="s">
        <v>410</v>
      </c>
      <c r="G170" s="90" t="s">
        <v>410</v>
      </c>
      <c r="H170" s="90">
        <f>COUNTIF(Table1[[#This Row],[.dat (150hz)]:[.csv (2hz)]],"Yes")</f>
        <v>1</v>
      </c>
      <c r="I170" s="90" t="str">
        <f>IF(AND(Table1[[#This Row],[.dat (150hz)]]="Yes",Table1[[#This Row],[.hea (150hz)]]="Yes"),"Yes","No")</f>
        <v>No</v>
      </c>
      <c r="J170" s="90" t="str">
        <f>IF(AND(Table1[[#This Row],[_ppg.dat (PPG)]]="Yes",Table1[[#This Row],[_ppg.hea (PPG)]]="Yes"),"Yes","No")</f>
        <v>No</v>
      </c>
      <c r="K170" s="90" t="str">
        <f>Table1[[#This Row],[.csv (2hz)]]</f>
        <v>No</v>
      </c>
    </row>
    <row r="171" spans="1:11">
      <c r="A171" t="s">
        <v>882</v>
      </c>
      <c r="B171" t="s">
        <v>841</v>
      </c>
      <c r="C171" s="90" t="s">
        <v>411</v>
      </c>
      <c r="D171" s="90" t="s">
        <v>410</v>
      </c>
      <c r="E171" s="90" t="s">
        <v>410</v>
      </c>
      <c r="F171" s="90" t="s">
        <v>410</v>
      </c>
      <c r="G171" s="90" t="s">
        <v>411</v>
      </c>
      <c r="H171" s="90">
        <f>COUNTIF(Table1[[#This Row],[.dat (150hz)]:[.csv (2hz)]],"Yes")</f>
        <v>2</v>
      </c>
      <c r="I171" s="90" t="str">
        <f>IF(AND(Table1[[#This Row],[.dat (150hz)]]="Yes",Table1[[#This Row],[.hea (150hz)]]="Yes"),"Yes","No")</f>
        <v>No</v>
      </c>
      <c r="J171" s="90" t="str">
        <f>IF(AND(Table1[[#This Row],[_ppg.dat (PPG)]]="Yes",Table1[[#This Row],[_ppg.hea (PPG)]]="Yes"),"Yes","No")</f>
        <v>No</v>
      </c>
      <c r="K171" s="90" t="str">
        <f>Table1[[#This Row],[.csv (2hz)]]</f>
        <v>Yes</v>
      </c>
    </row>
    <row r="172" spans="1:11">
      <c r="A172" t="s">
        <v>883</v>
      </c>
      <c r="B172" t="s">
        <v>853</v>
      </c>
      <c r="C172" s="90" t="s">
        <v>410</v>
      </c>
      <c r="D172" s="90" t="s">
        <v>411</v>
      </c>
      <c r="E172" s="90" t="s">
        <v>410</v>
      </c>
      <c r="F172" s="90" t="s">
        <v>410</v>
      </c>
      <c r="G172" s="90" t="s">
        <v>410</v>
      </c>
      <c r="H172" s="90">
        <f>COUNTIF(Table1[[#This Row],[.dat (150hz)]:[.csv (2hz)]],"Yes")</f>
        <v>1</v>
      </c>
      <c r="I172" s="90" t="str">
        <f>IF(AND(Table1[[#This Row],[.dat (150hz)]]="Yes",Table1[[#This Row],[.hea (150hz)]]="Yes"),"Yes","No")</f>
        <v>No</v>
      </c>
      <c r="J172" s="90" t="str">
        <f>IF(AND(Table1[[#This Row],[_ppg.dat (PPG)]]="Yes",Table1[[#This Row],[_ppg.hea (PPG)]]="Yes"),"Yes","No")</f>
        <v>No</v>
      </c>
      <c r="K172" s="90" t="str">
        <f>Table1[[#This Row],[.csv (2hz)]]</f>
        <v>No</v>
      </c>
    </row>
    <row r="173" spans="1:11">
      <c r="A173" t="s">
        <v>883</v>
      </c>
      <c r="B173" t="s">
        <v>867</v>
      </c>
      <c r="C173" s="90" t="s">
        <v>410</v>
      </c>
      <c r="D173" s="90" t="s">
        <v>410</v>
      </c>
      <c r="E173" s="90" t="s">
        <v>410</v>
      </c>
      <c r="F173" s="90" t="s">
        <v>410</v>
      </c>
      <c r="G173" s="90" t="s">
        <v>411</v>
      </c>
      <c r="H173" s="90">
        <f>COUNTIF(Table1[[#This Row],[.dat (150hz)]:[.csv (2hz)]],"Yes")</f>
        <v>1</v>
      </c>
      <c r="I173" s="90" t="str">
        <f>IF(AND(Table1[[#This Row],[.dat (150hz)]]="Yes",Table1[[#This Row],[.hea (150hz)]]="Yes"),"Yes","No")</f>
        <v>No</v>
      </c>
      <c r="J173" s="90" t="str">
        <f>IF(AND(Table1[[#This Row],[_ppg.dat (PPG)]]="Yes",Table1[[#This Row],[_ppg.hea (PPG)]]="Yes"),"Yes","No")</f>
        <v>No</v>
      </c>
      <c r="K173" s="90" t="str">
        <f>Table1[[#This Row],[.csv (2hz)]]</f>
        <v>Yes</v>
      </c>
    </row>
    <row r="174" spans="1:11">
      <c r="A174" t="s">
        <v>883</v>
      </c>
      <c r="B174" t="s">
        <v>850</v>
      </c>
      <c r="C174" s="90" t="s">
        <v>410</v>
      </c>
      <c r="D174" s="90" t="s">
        <v>410</v>
      </c>
      <c r="E174" s="90" t="s">
        <v>411</v>
      </c>
      <c r="F174" s="90" t="s">
        <v>410</v>
      </c>
      <c r="G174" s="90" t="s">
        <v>410</v>
      </c>
      <c r="H174" s="90">
        <f>COUNTIF(Table1[[#This Row],[.dat (150hz)]:[.csv (2hz)]],"Yes")</f>
        <v>1</v>
      </c>
      <c r="I174" s="90" t="str">
        <f>IF(AND(Table1[[#This Row],[.dat (150hz)]]="Yes",Table1[[#This Row],[.hea (150hz)]]="Yes"),"Yes","No")</f>
        <v>No</v>
      </c>
      <c r="J174" s="90" t="str">
        <f>IF(AND(Table1[[#This Row],[_ppg.dat (PPG)]]="Yes",Table1[[#This Row],[_ppg.hea (PPG)]]="Yes"),"Yes","No")</f>
        <v>No</v>
      </c>
      <c r="K174" s="90" t="str">
        <f>Table1[[#This Row],[.csv (2hz)]]</f>
        <v>No</v>
      </c>
    </row>
    <row r="175" spans="1:11">
      <c r="A175" t="s">
        <v>883</v>
      </c>
      <c r="B175" t="s">
        <v>865</v>
      </c>
      <c r="C175" s="90" t="s">
        <v>410</v>
      </c>
      <c r="D175" s="90" t="s">
        <v>410</v>
      </c>
      <c r="E175" s="90" t="s">
        <v>411</v>
      </c>
      <c r="F175" s="90" t="s">
        <v>410</v>
      </c>
      <c r="G175" s="90" t="s">
        <v>410</v>
      </c>
      <c r="H175" s="90">
        <f>COUNTIF(Table1[[#This Row],[.dat (150hz)]:[.csv (2hz)]],"Yes")</f>
        <v>1</v>
      </c>
      <c r="I175" s="90" t="str">
        <f>IF(AND(Table1[[#This Row],[.dat (150hz)]]="Yes",Table1[[#This Row],[.hea (150hz)]]="Yes"),"Yes","No")</f>
        <v>No</v>
      </c>
      <c r="J175" s="90" t="str">
        <f>IF(AND(Table1[[#This Row],[_ppg.dat (PPG)]]="Yes",Table1[[#This Row],[_ppg.hea (PPG)]]="Yes"),"Yes","No")</f>
        <v>No</v>
      </c>
      <c r="K175" s="90" t="str">
        <f>Table1[[#This Row],[.csv (2hz)]]</f>
        <v>No</v>
      </c>
    </row>
    <row r="176" spans="1:11">
      <c r="A176" t="s">
        <v>883</v>
      </c>
      <c r="B176" t="s">
        <v>856</v>
      </c>
      <c r="C176" s="90" t="s">
        <v>410</v>
      </c>
      <c r="D176" s="90" t="s">
        <v>410</v>
      </c>
      <c r="E176" s="90" t="s">
        <v>410</v>
      </c>
      <c r="F176" s="90" t="s">
        <v>410</v>
      </c>
      <c r="G176" s="90" t="s">
        <v>411</v>
      </c>
      <c r="H176" s="90">
        <f>COUNTIF(Table1[[#This Row],[.dat (150hz)]:[.csv (2hz)]],"Yes")</f>
        <v>1</v>
      </c>
      <c r="I176" s="90" t="str">
        <f>IF(AND(Table1[[#This Row],[.dat (150hz)]]="Yes",Table1[[#This Row],[.hea (150hz)]]="Yes"),"Yes","No")</f>
        <v>No</v>
      </c>
      <c r="J176" s="90" t="str">
        <f>IF(AND(Table1[[#This Row],[_ppg.dat (PPG)]]="Yes",Table1[[#This Row],[_ppg.hea (PPG)]]="Yes"),"Yes","No")</f>
        <v>No</v>
      </c>
      <c r="K176" s="90" t="str">
        <f>Table1[[#This Row],[.csv (2hz)]]</f>
        <v>Yes</v>
      </c>
    </row>
    <row r="177" spans="1:11">
      <c r="A177" t="s">
        <v>883</v>
      </c>
      <c r="B177" t="s">
        <v>860</v>
      </c>
      <c r="C177" s="90" t="s">
        <v>410</v>
      </c>
      <c r="D177" s="90" t="s">
        <v>410</v>
      </c>
      <c r="E177" s="90" t="s">
        <v>411</v>
      </c>
      <c r="F177" s="90" t="s">
        <v>410</v>
      </c>
      <c r="G177" s="90" t="s">
        <v>410</v>
      </c>
      <c r="H177" s="90">
        <f>COUNTIF(Table1[[#This Row],[.dat (150hz)]:[.csv (2hz)]],"Yes")</f>
        <v>1</v>
      </c>
      <c r="I177" s="90" t="str">
        <f>IF(AND(Table1[[#This Row],[.dat (150hz)]]="Yes",Table1[[#This Row],[.hea (150hz)]]="Yes"),"Yes","No")</f>
        <v>No</v>
      </c>
      <c r="J177" s="90" t="str">
        <f>IF(AND(Table1[[#This Row],[_ppg.dat (PPG)]]="Yes",Table1[[#This Row],[_ppg.hea (PPG)]]="Yes"),"Yes","No")</f>
        <v>No</v>
      </c>
      <c r="K177" s="90" t="str">
        <f>Table1[[#This Row],[.csv (2hz)]]</f>
        <v>No</v>
      </c>
    </row>
    <row r="178" spans="1:11">
      <c r="A178" t="s">
        <v>883</v>
      </c>
      <c r="B178" t="s">
        <v>846</v>
      </c>
      <c r="C178" s="90" t="s">
        <v>411</v>
      </c>
      <c r="D178" s="90" t="s">
        <v>410</v>
      </c>
      <c r="E178" s="90" t="s">
        <v>410</v>
      </c>
      <c r="F178" s="90" t="s">
        <v>410</v>
      </c>
      <c r="G178" s="90" t="s">
        <v>410</v>
      </c>
      <c r="H178" s="90">
        <f>COUNTIF(Table1[[#This Row],[.dat (150hz)]:[.csv (2hz)]],"Yes")</f>
        <v>1</v>
      </c>
      <c r="I178" s="90" t="str">
        <f>IF(AND(Table1[[#This Row],[.dat (150hz)]]="Yes",Table1[[#This Row],[.hea (150hz)]]="Yes"),"Yes","No")</f>
        <v>No</v>
      </c>
      <c r="J178" s="90" t="str">
        <f>IF(AND(Table1[[#This Row],[_ppg.dat (PPG)]]="Yes",Table1[[#This Row],[_ppg.hea (PPG)]]="Yes"),"Yes","No")</f>
        <v>No</v>
      </c>
      <c r="K178" s="90" t="str">
        <f>Table1[[#This Row],[.csv (2hz)]]</f>
        <v>No</v>
      </c>
    </row>
    <row r="179" spans="1:11">
      <c r="A179" t="s">
        <v>883</v>
      </c>
      <c r="B179" t="s">
        <v>869</v>
      </c>
      <c r="C179" s="90" t="s">
        <v>410</v>
      </c>
      <c r="D179" s="90" t="s">
        <v>410</v>
      </c>
      <c r="E179" s="90" t="s">
        <v>411</v>
      </c>
      <c r="F179" s="90" t="s">
        <v>410</v>
      </c>
      <c r="G179" s="90" t="s">
        <v>410</v>
      </c>
      <c r="H179" s="90">
        <f>COUNTIF(Table1[[#This Row],[.dat (150hz)]:[.csv (2hz)]],"Yes")</f>
        <v>1</v>
      </c>
      <c r="I179" s="90" t="str">
        <f>IF(AND(Table1[[#This Row],[.dat (150hz)]]="Yes",Table1[[#This Row],[.hea (150hz)]]="Yes"),"Yes","No")</f>
        <v>No</v>
      </c>
      <c r="J179" s="90" t="str">
        <f>IF(AND(Table1[[#This Row],[_ppg.dat (PPG)]]="Yes",Table1[[#This Row],[_ppg.hea (PPG)]]="Yes"),"Yes","No")</f>
        <v>No</v>
      </c>
      <c r="K179" s="90" t="str">
        <f>Table1[[#This Row],[.csv (2hz)]]</f>
        <v>No</v>
      </c>
    </row>
    <row r="180" spans="1:11">
      <c r="A180" t="s">
        <v>883</v>
      </c>
      <c r="B180" t="s">
        <v>873</v>
      </c>
      <c r="C180" s="90" t="s">
        <v>410</v>
      </c>
      <c r="D180" s="90" t="s">
        <v>411</v>
      </c>
      <c r="E180" s="90" t="s">
        <v>410</v>
      </c>
      <c r="F180" s="90" t="s">
        <v>410</v>
      </c>
      <c r="G180" s="90" t="s">
        <v>410</v>
      </c>
      <c r="H180" s="90">
        <f>COUNTIF(Table1[[#This Row],[.dat (150hz)]:[.csv (2hz)]],"Yes")</f>
        <v>1</v>
      </c>
      <c r="I180" s="90" t="str">
        <f>IF(AND(Table1[[#This Row],[.dat (150hz)]]="Yes",Table1[[#This Row],[.hea (150hz)]]="Yes"),"Yes","No")</f>
        <v>No</v>
      </c>
      <c r="J180" s="90" t="str">
        <f>IF(AND(Table1[[#This Row],[_ppg.dat (PPG)]]="Yes",Table1[[#This Row],[_ppg.hea (PPG)]]="Yes"),"Yes","No")</f>
        <v>No</v>
      </c>
      <c r="K180" s="90" t="str">
        <f>Table1[[#This Row],[.csv (2hz)]]</f>
        <v>No</v>
      </c>
    </row>
    <row r="181" spans="1:11">
      <c r="A181" t="s">
        <v>883</v>
      </c>
      <c r="B181" t="s">
        <v>884</v>
      </c>
      <c r="C181" s="90" t="s">
        <v>410</v>
      </c>
      <c r="D181" s="90" t="s">
        <v>410</v>
      </c>
      <c r="E181" s="90" t="s">
        <v>410</v>
      </c>
      <c r="F181" s="90" t="s">
        <v>411</v>
      </c>
      <c r="G181" s="90" t="s">
        <v>410</v>
      </c>
      <c r="H181" s="90">
        <f>COUNTIF(Table1[[#This Row],[.dat (150hz)]:[.csv (2hz)]],"Yes")</f>
        <v>1</v>
      </c>
      <c r="I181" s="90" t="str">
        <f>IF(AND(Table1[[#This Row],[.dat (150hz)]]="Yes",Table1[[#This Row],[.hea (150hz)]]="Yes"),"Yes","No")</f>
        <v>No</v>
      </c>
      <c r="J181" s="90" t="str">
        <f>IF(AND(Table1[[#This Row],[_ppg.dat (PPG)]]="Yes",Table1[[#This Row],[_ppg.hea (PPG)]]="Yes"),"Yes","No")</f>
        <v>No</v>
      </c>
      <c r="K181" s="90" t="str">
        <f>Table1[[#This Row],[.csv (2hz)]]</f>
        <v>No</v>
      </c>
    </row>
  </sheetData>
  <conditionalFormatting sqref="B1:B1048576">
    <cfRule type="duplicateValues" dxfId="397" priority="439"/>
  </conditionalFormatting>
  <conditionalFormatting sqref="B13">
    <cfRule type="duplicateValues" dxfId="396" priority="661"/>
  </conditionalFormatting>
  <conditionalFormatting sqref="B17">
    <cfRule type="duplicateValues" dxfId="395" priority="660"/>
  </conditionalFormatting>
  <conditionalFormatting sqref="B18">
    <cfRule type="duplicateValues" dxfId="394" priority="659"/>
  </conditionalFormatting>
  <conditionalFormatting sqref="B23">
    <cfRule type="duplicateValues" dxfId="393" priority="656"/>
  </conditionalFormatting>
  <conditionalFormatting sqref="B25">
    <cfRule type="duplicateValues" dxfId="392" priority="653"/>
  </conditionalFormatting>
  <conditionalFormatting sqref="B26">
    <cfRule type="cellIs" dxfId="391" priority="655" operator="equal">
      <formula>"Yes"</formula>
    </cfRule>
    <cfRule type="cellIs" dxfId="390" priority="654" operator="equal">
      <formula>"No"</formula>
    </cfRule>
  </conditionalFormatting>
  <conditionalFormatting sqref="B29">
    <cfRule type="duplicateValues" dxfId="389" priority="634"/>
  </conditionalFormatting>
  <conditionalFormatting sqref="B32">
    <cfRule type="duplicateValues" dxfId="388" priority="621"/>
  </conditionalFormatting>
  <conditionalFormatting sqref="B34">
    <cfRule type="duplicateValues" dxfId="387" priority="600"/>
  </conditionalFormatting>
  <conditionalFormatting sqref="B35">
    <cfRule type="duplicateValues" dxfId="386" priority="595"/>
  </conditionalFormatting>
  <conditionalFormatting sqref="B38">
    <cfRule type="duplicateValues" dxfId="385" priority="582"/>
  </conditionalFormatting>
  <conditionalFormatting sqref="B39">
    <cfRule type="duplicateValues" dxfId="384" priority="571"/>
  </conditionalFormatting>
  <conditionalFormatting sqref="B40">
    <cfRule type="duplicateValues" dxfId="383" priority="566"/>
  </conditionalFormatting>
  <conditionalFormatting sqref="C26 E26">
    <cfRule type="cellIs" dxfId="382" priority="651" operator="equal">
      <formula>"No"</formula>
    </cfRule>
    <cfRule type="cellIs" dxfId="381" priority="652" operator="equal">
      <formula>"Yes"</formula>
    </cfRule>
  </conditionalFormatting>
  <conditionalFormatting sqref="C28:C35 E34:G34">
    <cfRule type="cellIs" dxfId="380" priority="599" operator="equal">
      <formula>"Yes"</formula>
    </cfRule>
    <cfRule type="cellIs" dxfId="379" priority="598" operator="equal">
      <formula>"No"</formula>
    </cfRule>
  </conditionalFormatting>
  <conditionalFormatting sqref="C37:C38 E38:F38">
    <cfRule type="cellIs" dxfId="378" priority="578" operator="equal">
      <formula>"No"</formula>
    </cfRule>
    <cfRule type="cellIs" dxfId="377" priority="579" operator="equal">
      <formula>"Yes"</formula>
    </cfRule>
  </conditionalFormatting>
  <conditionalFormatting sqref="C40">
    <cfRule type="cellIs" dxfId="376" priority="563" operator="equal">
      <formula>"Yes"</formula>
    </cfRule>
    <cfRule type="cellIs" dxfId="375" priority="562" operator="equal">
      <formula>"No"</formula>
    </cfRule>
  </conditionalFormatting>
  <conditionalFormatting sqref="C43 E43:F43">
    <cfRule type="cellIs" dxfId="374" priority="554" operator="equal">
      <formula>"No"</formula>
    </cfRule>
    <cfRule type="cellIs" dxfId="373" priority="555" operator="equal">
      <formula>"Yes"</formula>
    </cfRule>
  </conditionalFormatting>
  <conditionalFormatting sqref="C45 E45:F45">
    <cfRule type="cellIs" dxfId="372" priority="543" operator="equal">
      <formula>"Yes"</formula>
    </cfRule>
    <cfRule type="cellIs" dxfId="371" priority="542" operator="equal">
      <formula>"No"</formula>
    </cfRule>
  </conditionalFormatting>
  <conditionalFormatting sqref="C49:C50">
    <cfRule type="cellIs" dxfId="370" priority="524" operator="equal">
      <formula>"No"</formula>
    </cfRule>
    <cfRule type="cellIs" dxfId="369" priority="525" operator="equal">
      <formula>"Yes"</formula>
    </cfRule>
  </conditionalFormatting>
  <conditionalFormatting sqref="C54:C58">
    <cfRule type="cellIs" dxfId="368" priority="481" operator="equal">
      <formula>"Yes"</formula>
    </cfRule>
    <cfRule type="cellIs" dxfId="367" priority="480" operator="equal">
      <formula>"No"</formula>
    </cfRule>
  </conditionalFormatting>
  <conditionalFormatting sqref="C65:C67">
    <cfRule type="cellIs" dxfId="366" priority="453" operator="equal">
      <formula>"Yes"</formula>
    </cfRule>
    <cfRule type="cellIs" dxfId="365" priority="452" operator="equal">
      <formula>"No"</formula>
    </cfRule>
  </conditionalFormatting>
  <conditionalFormatting sqref="C69 E69:G69">
    <cfRule type="cellIs" dxfId="364" priority="443" operator="equal">
      <formula>"Yes"</formula>
    </cfRule>
    <cfRule type="cellIs" dxfId="363" priority="442" operator="equal">
      <formula>"No"</formula>
    </cfRule>
  </conditionalFormatting>
  <conditionalFormatting sqref="C72:C73">
    <cfRule type="cellIs" dxfId="362" priority="424" operator="equal">
      <formula>"Yes"</formula>
    </cfRule>
    <cfRule type="cellIs" dxfId="361" priority="423" operator="equal">
      <formula>"No"</formula>
    </cfRule>
  </conditionalFormatting>
  <conditionalFormatting sqref="C75:C76">
    <cfRule type="cellIs" dxfId="360" priority="411" operator="equal">
      <formula>"No"</formula>
    </cfRule>
    <cfRule type="cellIs" dxfId="359" priority="412" operator="equal">
      <formula>"Yes"</formula>
    </cfRule>
  </conditionalFormatting>
  <conditionalFormatting sqref="C79">
    <cfRule type="cellIs" dxfId="358" priority="397" operator="equal">
      <formula>"No"</formula>
    </cfRule>
    <cfRule type="cellIs" dxfId="357" priority="398" operator="equal">
      <formula>"Yes"</formula>
    </cfRule>
  </conditionalFormatting>
  <conditionalFormatting sqref="C83:C88">
    <cfRule type="cellIs" dxfId="356" priority="353" operator="equal">
      <formula>"No"</formula>
    </cfRule>
    <cfRule type="cellIs" dxfId="355" priority="354" operator="equal">
      <formula>"Yes"</formula>
    </cfRule>
  </conditionalFormatting>
  <conditionalFormatting sqref="C91:C105">
    <cfRule type="cellIs" dxfId="354" priority="282" operator="equal">
      <formula>"Yes"</formula>
    </cfRule>
    <cfRule type="cellIs" dxfId="353" priority="281" operator="equal">
      <formula>"No"</formula>
    </cfRule>
  </conditionalFormatting>
  <conditionalFormatting sqref="C110:C115">
    <cfRule type="cellIs" dxfId="352" priority="239" operator="equal">
      <formula>"No"</formula>
    </cfRule>
    <cfRule type="cellIs" dxfId="351" priority="240" operator="equal">
      <formula>"Yes"</formula>
    </cfRule>
  </conditionalFormatting>
  <conditionalFormatting sqref="C117:C123">
    <cfRule type="cellIs" dxfId="350" priority="209" operator="equal">
      <formula>"No"</formula>
    </cfRule>
    <cfRule type="cellIs" dxfId="349" priority="210" operator="equal">
      <formula>"Yes"</formula>
    </cfRule>
  </conditionalFormatting>
  <conditionalFormatting sqref="C149:C157">
    <cfRule type="cellIs" dxfId="348" priority="75" operator="equal">
      <formula>"No"</formula>
    </cfRule>
    <cfRule type="cellIs" dxfId="347" priority="76" operator="equal">
      <formula>"Yes"</formula>
    </cfRule>
  </conditionalFormatting>
  <conditionalFormatting sqref="C159:C164">
    <cfRule type="cellIs" dxfId="346" priority="65" operator="equal">
      <formula>"No"</formula>
    </cfRule>
    <cfRule type="cellIs" dxfId="345" priority="66" operator="equal">
      <formula>"Yes"</formula>
    </cfRule>
  </conditionalFormatting>
  <conditionalFormatting sqref="C166:C181">
    <cfRule type="cellIs" dxfId="344" priority="18" operator="equal">
      <formula>"Yes"</formula>
    </cfRule>
    <cfRule type="cellIs" dxfId="343" priority="17" operator="equal">
      <formula>"No"</formula>
    </cfRule>
  </conditionalFormatting>
  <conditionalFormatting sqref="C44:D44">
    <cfRule type="cellIs" dxfId="342" priority="548" operator="equal">
      <formula>"No"</formula>
    </cfRule>
    <cfRule type="cellIs" dxfId="341" priority="549" operator="equal">
      <formula>"Yes"</formula>
    </cfRule>
  </conditionalFormatting>
  <conditionalFormatting sqref="C46:D48">
    <cfRule type="cellIs" dxfId="340" priority="528" operator="equal">
      <formula>"No"</formula>
    </cfRule>
    <cfRule type="cellIs" dxfId="339" priority="529" operator="equal">
      <formula>"Yes"</formula>
    </cfRule>
  </conditionalFormatting>
  <conditionalFormatting sqref="C51:D53 F53">
    <cfRule type="cellIs" dxfId="338" priority="506" operator="equal">
      <formula>"No"</formula>
    </cfRule>
    <cfRule type="cellIs" dxfId="337" priority="507" operator="equal">
      <formula>"Yes"</formula>
    </cfRule>
  </conditionalFormatting>
  <conditionalFormatting sqref="C59:D60">
    <cfRule type="cellIs" dxfId="336" priority="471" operator="equal">
      <formula>"Yes"</formula>
    </cfRule>
    <cfRule type="cellIs" dxfId="335" priority="470" operator="equal">
      <formula>"No"</formula>
    </cfRule>
  </conditionalFormatting>
  <conditionalFormatting sqref="C63:D63">
    <cfRule type="cellIs" dxfId="334" priority="465" operator="equal">
      <formula>"Yes"</formula>
    </cfRule>
    <cfRule type="cellIs" dxfId="333" priority="464" operator="equal">
      <formula>"No"</formula>
    </cfRule>
  </conditionalFormatting>
  <conditionalFormatting sqref="C68:D68 F68:G68">
    <cfRule type="cellIs" dxfId="332" priority="446" operator="equal">
      <formula>"No"</formula>
    </cfRule>
    <cfRule type="cellIs" dxfId="331" priority="447" operator="equal">
      <formula>"Yes"</formula>
    </cfRule>
  </conditionalFormatting>
  <conditionalFormatting sqref="C71:D71">
    <cfRule type="cellIs" dxfId="330" priority="433" operator="equal">
      <formula>"No"</formula>
    </cfRule>
    <cfRule type="cellIs" dxfId="329" priority="434" operator="equal">
      <formula>"Yes"</formula>
    </cfRule>
  </conditionalFormatting>
  <conditionalFormatting sqref="C77:D77">
    <cfRule type="cellIs" dxfId="328" priority="406" operator="equal">
      <formula>"Yes"</formula>
    </cfRule>
    <cfRule type="cellIs" dxfId="327" priority="405" operator="equal">
      <formula>"No"</formula>
    </cfRule>
  </conditionalFormatting>
  <conditionalFormatting sqref="C80:D80">
    <cfRule type="cellIs" dxfId="326" priority="395" operator="equal">
      <formula>"No"</formula>
    </cfRule>
    <cfRule type="cellIs" dxfId="325" priority="396" operator="equal">
      <formula>"Yes"</formula>
    </cfRule>
  </conditionalFormatting>
  <conditionalFormatting sqref="C89:D89">
    <cfRule type="cellIs" dxfId="324" priority="346" operator="equal">
      <formula>"Yes"</formula>
    </cfRule>
    <cfRule type="cellIs" dxfId="323" priority="345" operator="equal">
      <formula>"No"</formula>
    </cfRule>
  </conditionalFormatting>
  <conditionalFormatting sqref="C106:D109">
    <cfRule type="cellIs" dxfId="322" priority="261" operator="equal">
      <formula>"No"</formula>
    </cfRule>
    <cfRule type="cellIs" dxfId="321" priority="262" operator="equal">
      <formula>"Yes"</formula>
    </cfRule>
  </conditionalFormatting>
  <conditionalFormatting sqref="C125:D125">
    <cfRule type="cellIs" dxfId="320" priority="196" operator="equal">
      <formula>"Yes"</formula>
    </cfRule>
    <cfRule type="cellIs" dxfId="319" priority="195" operator="equal">
      <formula>"No"</formula>
    </cfRule>
  </conditionalFormatting>
  <conditionalFormatting sqref="C127:D128">
    <cfRule type="cellIs" dxfId="318" priority="181" operator="equal">
      <formula>"No"</formula>
    </cfRule>
    <cfRule type="cellIs" dxfId="317" priority="182" operator="equal">
      <formula>"Yes"</formula>
    </cfRule>
  </conditionalFormatting>
  <conditionalFormatting sqref="C130:D130">
    <cfRule type="cellIs" dxfId="316" priority="176" operator="equal">
      <formula>"Yes"</formula>
    </cfRule>
    <cfRule type="cellIs" dxfId="315" priority="175" operator="equal">
      <formula>"No"</formula>
    </cfRule>
  </conditionalFormatting>
  <conditionalFormatting sqref="C136:D137">
    <cfRule type="cellIs" dxfId="314" priority="158" operator="equal">
      <formula>"Yes"</formula>
    </cfRule>
    <cfRule type="cellIs" dxfId="313" priority="157" operator="equal">
      <formula>"No"</formula>
    </cfRule>
  </conditionalFormatting>
  <conditionalFormatting sqref="C139:D140">
    <cfRule type="cellIs" dxfId="312" priority="147" operator="equal">
      <formula>"No"</formula>
    </cfRule>
    <cfRule type="cellIs" dxfId="311" priority="148" operator="equal">
      <formula>"Yes"</formula>
    </cfRule>
  </conditionalFormatting>
  <conditionalFormatting sqref="C142:D148">
    <cfRule type="cellIs" dxfId="310" priority="137" operator="equal">
      <formula>"No"</formula>
    </cfRule>
    <cfRule type="cellIs" dxfId="309" priority="138" operator="equal">
      <formula>"Yes"</formula>
    </cfRule>
  </conditionalFormatting>
  <conditionalFormatting sqref="C158:D158">
    <cfRule type="cellIs" dxfId="308" priority="111" operator="equal">
      <formula>"No"</formula>
    </cfRule>
    <cfRule type="cellIs" dxfId="307" priority="112" operator="equal">
      <formula>"Yes"</formula>
    </cfRule>
  </conditionalFormatting>
  <conditionalFormatting sqref="C70:E70 G70">
    <cfRule type="cellIs" dxfId="306" priority="438" operator="equal">
      <formula>"Yes"</formula>
    </cfRule>
    <cfRule type="cellIs" dxfId="305" priority="437" operator="equal">
      <formula>"No"</formula>
    </cfRule>
  </conditionalFormatting>
  <conditionalFormatting sqref="C74:E74">
    <cfRule type="cellIs" dxfId="304" priority="416" operator="equal">
      <formula>"Yes"</formula>
    </cfRule>
    <cfRule type="cellIs" dxfId="303" priority="415" operator="equal">
      <formula>"No"</formula>
    </cfRule>
  </conditionalFormatting>
  <conditionalFormatting sqref="C81:E81">
    <cfRule type="cellIs" dxfId="302" priority="393" operator="equal">
      <formula>"No"</formula>
    </cfRule>
    <cfRule type="cellIs" dxfId="301" priority="394" operator="equal">
      <formula>"Yes"</formula>
    </cfRule>
  </conditionalFormatting>
  <conditionalFormatting sqref="C165:E165">
    <cfRule type="cellIs" dxfId="300" priority="51" operator="equal">
      <formula>"No"</formula>
    </cfRule>
    <cfRule type="cellIs" dxfId="299" priority="52" operator="equal">
      <formula>"Yes"</formula>
    </cfRule>
  </conditionalFormatting>
  <conditionalFormatting sqref="C27:F27">
    <cfRule type="cellIs" dxfId="298" priority="644" operator="equal">
      <formula>"Yes"</formula>
    </cfRule>
    <cfRule type="cellIs" dxfId="297" priority="643" operator="equal">
      <formula>"No"</formula>
    </cfRule>
  </conditionalFormatting>
  <conditionalFormatting sqref="C36:F36">
    <cfRule type="cellIs" dxfId="296" priority="590" operator="equal">
      <formula>"Yes"</formula>
    </cfRule>
    <cfRule type="cellIs" dxfId="295" priority="589" operator="equal">
      <formula>"No"</formula>
    </cfRule>
  </conditionalFormatting>
  <conditionalFormatting sqref="C39:F39">
    <cfRule type="cellIs" dxfId="294" priority="570" operator="equal">
      <formula>"Yes"</formula>
    </cfRule>
    <cfRule type="cellIs" dxfId="293" priority="569" operator="equal">
      <formula>"No"</formula>
    </cfRule>
  </conditionalFormatting>
  <conditionalFormatting sqref="C41:F42">
    <cfRule type="cellIs" dxfId="292" priority="557" operator="equal">
      <formula>"Yes"</formula>
    </cfRule>
    <cfRule type="cellIs" dxfId="291" priority="556" operator="equal">
      <formula>"No"</formula>
    </cfRule>
  </conditionalFormatting>
  <conditionalFormatting sqref="C61:F62">
    <cfRule type="cellIs" dxfId="290" priority="466" operator="equal">
      <formula>"No"</formula>
    </cfRule>
    <cfRule type="cellIs" dxfId="289" priority="467" operator="equal">
      <formula>"Yes"</formula>
    </cfRule>
  </conditionalFormatting>
  <conditionalFormatting sqref="C64:F64">
    <cfRule type="cellIs" dxfId="288" priority="461" operator="equal">
      <formula>"Yes"</formula>
    </cfRule>
    <cfRule type="cellIs" dxfId="287" priority="460" operator="equal">
      <formula>"No"</formula>
    </cfRule>
  </conditionalFormatting>
  <conditionalFormatting sqref="C78:F78">
    <cfRule type="cellIs" dxfId="286" priority="399" operator="equal">
      <formula>"No"</formula>
    </cfRule>
    <cfRule type="cellIs" dxfId="285" priority="400" operator="equal">
      <formula>"Yes"</formula>
    </cfRule>
  </conditionalFormatting>
  <conditionalFormatting sqref="C82:F82">
    <cfRule type="cellIs" dxfId="284" priority="368" operator="equal">
      <formula>"Yes"</formula>
    </cfRule>
    <cfRule type="cellIs" dxfId="283" priority="367" operator="equal">
      <formula>"No"</formula>
    </cfRule>
  </conditionalFormatting>
  <conditionalFormatting sqref="C90:F90">
    <cfRule type="cellIs" dxfId="282" priority="330" operator="equal">
      <formula>"Yes"</formula>
    </cfRule>
    <cfRule type="cellIs" dxfId="281" priority="329" operator="equal">
      <formula>"No"</formula>
    </cfRule>
  </conditionalFormatting>
  <conditionalFormatting sqref="C116:F116">
    <cfRule type="cellIs" dxfId="280" priority="216" operator="equal">
      <formula>"Yes"</formula>
    </cfRule>
    <cfRule type="cellIs" dxfId="279" priority="215" operator="equal">
      <formula>"No"</formula>
    </cfRule>
  </conditionalFormatting>
  <conditionalFormatting sqref="C124:F124">
    <cfRule type="cellIs" dxfId="278" priority="207" operator="equal">
      <formula>"No"</formula>
    </cfRule>
    <cfRule type="cellIs" dxfId="277" priority="208" operator="equal">
      <formula>"Yes"</formula>
    </cfRule>
  </conditionalFormatting>
  <conditionalFormatting sqref="C126:F126">
    <cfRule type="cellIs" dxfId="276" priority="190" operator="equal">
      <formula>"Yes"</formula>
    </cfRule>
    <cfRule type="cellIs" dxfId="275" priority="189" operator="equal">
      <formula>"No"</formula>
    </cfRule>
  </conditionalFormatting>
  <conditionalFormatting sqref="C129:F129">
    <cfRule type="cellIs" dxfId="274" priority="178" operator="equal">
      <formula>"Yes"</formula>
    </cfRule>
    <cfRule type="cellIs" dxfId="273" priority="177" operator="equal">
      <formula>"No"</formula>
    </cfRule>
  </conditionalFormatting>
  <conditionalFormatting sqref="C131:F132">
    <cfRule type="cellIs" dxfId="272" priority="170" operator="equal">
      <formula>"Yes"</formula>
    </cfRule>
    <cfRule type="cellIs" dxfId="271" priority="169" operator="equal">
      <formula>"No"</formula>
    </cfRule>
  </conditionalFormatting>
  <conditionalFormatting sqref="C135:F135">
    <cfRule type="cellIs" dxfId="270" priority="159" operator="equal">
      <formula>"No"</formula>
    </cfRule>
    <cfRule type="cellIs" dxfId="269" priority="160" operator="equal">
      <formula>"Yes"</formula>
    </cfRule>
  </conditionalFormatting>
  <conditionalFormatting sqref="C138:F138">
    <cfRule type="cellIs" dxfId="268" priority="150" operator="equal">
      <formula>"Yes"</formula>
    </cfRule>
    <cfRule type="cellIs" dxfId="267" priority="149" operator="equal">
      <formula>"No"</formula>
    </cfRule>
  </conditionalFormatting>
  <conditionalFormatting sqref="C141:F141">
    <cfRule type="cellIs" dxfId="266" priority="140" operator="equal">
      <formula>"Yes"</formula>
    </cfRule>
    <cfRule type="cellIs" dxfId="265" priority="139" operator="equal">
      <formula>"No"</formula>
    </cfRule>
  </conditionalFormatting>
  <conditionalFormatting sqref="C2:G25 C133:D134">
    <cfRule type="cellIs" dxfId="264" priority="662" operator="equal">
      <formula>"No"</formula>
    </cfRule>
    <cfRule type="cellIs" dxfId="263" priority="663" operator="equal">
      <formula>"Yes"</formula>
    </cfRule>
  </conditionalFormatting>
  <conditionalFormatting sqref="D26">
    <cfRule type="cellIs" dxfId="262" priority="649" operator="equal">
      <formula>"No"</formula>
    </cfRule>
    <cfRule type="cellIs" dxfId="261" priority="650" operator="equal">
      <formula>"Yes"</formula>
    </cfRule>
  </conditionalFormatting>
  <conditionalFormatting sqref="D30:D35 F35:G35">
    <cfRule type="cellIs" dxfId="260" priority="594" operator="equal">
      <formula>"Yes"</formula>
    </cfRule>
    <cfRule type="cellIs" dxfId="259" priority="593" operator="equal">
      <formula>"No"</formula>
    </cfRule>
  </conditionalFormatting>
  <conditionalFormatting sqref="D37:D38">
    <cfRule type="cellIs" dxfId="258" priority="584" operator="equal">
      <formula>"Yes"</formula>
    </cfRule>
    <cfRule type="cellIs" dxfId="257" priority="583" operator="equal">
      <formula>"No"</formula>
    </cfRule>
  </conditionalFormatting>
  <conditionalFormatting sqref="D43">
    <cfRule type="cellIs" dxfId="256" priority="552" operator="equal">
      <formula>"No"</formula>
    </cfRule>
    <cfRule type="cellIs" dxfId="255" priority="553" operator="equal">
      <formula>"Yes"</formula>
    </cfRule>
  </conditionalFormatting>
  <conditionalFormatting sqref="D45">
    <cfRule type="cellIs" dxfId="254" priority="540" operator="equal">
      <formula>"No"</formula>
    </cfRule>
    <cfRule type="cellIs" dxfId="253" priority="541" operator="equal">
      <formula>"Yes"</formula>
    </cfRule>
  </conditionalFormatting>
  <conditionalFormatting sqref="D54">
    <cfRule type="cellIs" dxfId="252" priority="501" operator="equal">
      <formula>"Yes"</formula>
    </cfRule>
    <cfRule type="cellIs" dxfId="251" priority="500" operator="equal">
      <formula>"No"</formula>
    </cfRule>
  </conditionalFormatting>
  <conditionalFormatting sqref="D57">
    <cfRule type="cellIs" dxfId="250" priority="489" operator="equal">
      <formula>"Yes"</formula>
    </cfRule>
    <cfRule type="cellIs" dxfId="249" priority="488" operator="equal">
      <formula>"No"</formula>
    </cfRule>
  </conditionalFormatting>
  <conditionalFormatting sqref="D65">
    <cfRule type="cellIs" dxfId="248" priority="455" operator="equal">
      <formula>"Yes"</formula>
    </cfRule>
    <cfRule type="cellIs" dxfId="247" priority="454" operator="equal">
      <formula>"No"</formula>
    </cfRule>
  </conditionalFormatting>
  <conditionalFormatting sqref="D69">
    <cfRule type="cellIs" dxfId="246" priority="441" operator="equal">
      <formula>"Yes"</formula>
    </cfRule>
    <cfRule type="cellIs" dxfId="245" priority="440" operator="equal">
      <formula>"No"</formula>
    </cfRule>
  </conditionalFormatting>
  <conditionalFormatting sqref="D73">
    <cfRule type="cellIs" dxfId="244" priority="425" operator="equal">
      <formula>"No"</formula>
    </cfRule>
    <cfRule type="cellIs" dxfId="243" priority="426" operator="equal">
      <formula>"Yes"</formula>
    </cfRule>
  </conditionalFormatting>
  <conditionalFormatting sqref="D76">
    <cfRule type="cellIs" dxfId="242" priority="409" operator="equal">
      <formula>"No"</formula>
    </cfRule>
    <cfRule type="cellIs" dxfId="241" priority="410" operator="equal">
      <formula>"Yes"</formula>
    </cfRule>
  </conditionalFormatting>
  <conditionalFormatting sqref="D84:D88">
    <cfRule type="cellIs" dxfId="240" priority="350" operator="equal">
      <formula>"Yes"</formula>
    </cfRule>
    <cfRule type="cellIs" dxfId="239" priority="349" operator="equal">
      <formula>"No"</formula>
    </cfRule>
  </conditionalFormatting>
  <conditionalFormatting sqref="D93:D98">
    <cfRule type="cellIs" dxfId="238" priority="322" operator="equal">
      <formula>"Yes"</formula>
    </cfRule>
    <cfRule type="cellIs" dxfId="237" priority="321" operator="equal">
      <formula>"No"</formula>
    </cfRule>
  </conditionalFormatting>
  <conditionalFormatting sqref="D101:D105">
    <cfRule type="cellIs" dxfId="236" priority="285" operator="equal">
      <formula>"No"</formula>
    </cfRule>
    <cfRule type="cellIs" dxfId="235" priority="286" operator="equal">
      <formula>"Yes"</formula>
    </cfRule>
  </conditionalFormatting>
  <conditionalFormatting sqref="D110:D115">
    <cfRule type="cellIs" dxfId="234" priority="221" operator="equal">
      <formula>"No"</formula>
    </cfRule>
    <cfRule type="cellIs" dxfId="233" priority="222" operator="equal">
      <formula>"Yes"</formula>
    </cfRule>
  </conditionalFormatting>
  <conditionalFormatting sqref="D117">
    <cfRule type="cellIs" dxfId="232" priority="236" operator="equal">
      <formula>"Yes"</formula>
    </cfRule>
    <cfRule type="cellIs" dxfId="231" priority="235" operator="equal">
      <formula>"No"</formula>
    </cfRule>
  </conditionalFormatting>
  <conditionalFormatting sqref="D119:D120">
    <cfRule type="cellIs" dxfId="230" priority="232" operator="equal">
      <formula>"Yes"</formula>
    </cfRule>
    <cfRule type="cellIs" dxfId="229" priority="231" operator="equal">
      <formula>"No"</formula>
    </cfRule>
  </conditionalFormatting>
  <conditionalFormatting sqref="D122">
    <cfRule type="cellIs" dxfId="228" priority="228" operator="equal">
      <formula>"Yes"</formula>
    </cfRule>
    <cfRule type="cellIs" dxfId="227" priority="227" operator="equal">
      <formula>"No"</formula>
    </cfRule>
  </conditionalFormatting>
  <conditionalFormatting sqref="D151:D157">
    <cfRule type="cellIs" dxfId="226" priority="79" operator="equal">
      <formula>"No"</formula>
    </cfRule>
    <cfRule type="cellIs" dxfId="225" priority="80" operator="equal">
      <formula>"Yes"</formula>
    </cfRule>
  </conditionalFormatting>
  <conditionalFormatting sqref="D161:D163">
    <cfRule type="cellIs" dxfId="224" priority="103" operator="equal">
      <formula>"No"</formula>
    </cfRule>
    <cfRule type="cellIs" dxfId="223" priority="104" operator="equal">
      <formula>"Yes"</formula>
    </cfRule>
  </conditionalFormatting>
  <conditionalFormatting sqref="D166:D168">
    <cfRule type="cellIs" dxfId="222" priority="53" operator="equal">
      <formula>"No"</formula>
    </cfRule>
    <cfRule type="cellIs" dxfId="221" priority="54" operator="equal">
      <formula>"Yes"</formula>
    </cfRule>
  </conditionalFormatting>
  <conditionalFormatting sqref="D172:D180">
    <cfRule type="cellIs" dxfId="220" priority="20" operator="equal">
      <formula>"Yes"</formula>
    </cfRule>
    <cfRule type="cellIs" dxfId="219" priority="19" operator="equal">
      <formula>"No"</formula>
    </cfRule>
  </conditionalFormatting>
  <conditionalFormatting sqref="D83:E83">
    <cfRule type="cellIs" dxfId="218" priority="366" operator="equal">
      <formula>"Yes"</formula>
    </cfRule>
    <cfRule type="cellIs" dxfId="217" priority="365" operator="equal">
      <formula>"No"</formula>
    </cfRule>
  </conditionalFormatting>
  <conditionalFormatting sqref="D100:E100">
    <cfRule type="cellIs" dxfId="216" priority="295" operator="equal">
      <formula>"No"</formula>
    </cfRule>
    <cfRule type="cellIs" dxfId="215" priority="296" operator="equal">
      <formula>"Yes"</formula>
    </cfRule>
  </conditionalFormatting>
  <conditionalFormatting sqref="D169:E171">
    <cfRule type="cellIs" dxfId="214" priority="47" operator="equal">
      <formula>"No"</formula>
    </cfRule>
    <cfRule type="cellIs" dxfId="213" priority="48" operator="equal">
      <formula>"Yes"</formula>
    </cfRule>
  </conditionalFormatting>
  <conditionalFormatting sqref="D181:E181">
    <cfRule type="cellIs" dxfId="212" priority="15" operator="equal">
      <formula>"No"</formula>
    </cfRule>
    <cfRule type="cellIs" dxfId="211" priority="16" operator="equal">
      <formula>"Yes"</formula>
    </cfRule>
  </conditionalFormatting>
  <conditionalFormatting sqref="D55:F55">
    <cfRule type="cellIs" dxfId="210" priority="497" operator="equal">
      <formula>"Yes"</formula>
    </cfRule>
    <cfRule type="cellIs" dxfId="209" priority="496" operator="equal">
      <formula>"No"</formula>
    </cfRule>
  </conditionalFormatting>
  <conditionalFormatting sqref="D58:F58">
    <cfRule type="cellIs" dxfId="208" priority="479" operator="equal">
      <formula>"Yes"</formula>
    </cfRule>
    <cfRule type="cellIs" dxfId="207" priority="478" operator="equal">
      <formula>"No"</formula>
    </cfRule>
  </conditionalFormatting>
  <conditionalFormatting sqref="D99:F99">
    <cfRule type="cellIs" dxfId="206" priority="308" operator="equal">
      <formula>"Yes"</formula>
    </cfRule>
    <cfRule type="cellIs" dxfId="205" priority="307" operator="equal">
      <formula>"No"</formula>
    </cfRule>
  </conditionalFormatting>
  <conditionalFormatting sqref="D118:F118">
    <cfRule type="cellIs" dxfId="204" priority="198" operator="equal">
      <formula>"Yes"</formula>
    </cfRule>
    <cfRule type="cellIs" dxfId="203" priority="197" operator="equal">
      <formula>"No"</formula>
    </cfRule>
  </conditionalFormatting>
  <conditionalFormatting sqref="D121:F121">
    <cfRule type="cellIs" dxfId="202" priority="202" operator="equal">
      <formula>"Yes"</formula>
    </cfRule>
    <cfRule type="cellIs" dxfId="201" priority="201" operator="equal">
      <formula>"No"</formula>
    </cfRule>
  </conditionalFormatting>
  <conditionalFormatting sqref="D149:F150">
    <cfRule type="cellIs" dxfId="200" priority="85" operator="equal">
      <formula>"No"</formula>
    </cfRule>
    <cfRule type="cellIs" dxfId="199" priority="86" operator="equal">
      <formula>"Yes"</formula>
    </cfRule>
  </conditionalFormatting>
  <conditionalFormatting sqref="D159:F160">
    <cfRule type="cellIs" dxfId="198" priority="74" operator="equal">
      <formula>"Yes"</formula>
    </cfRule>
    <cfRule type="cellIs" dxfId="197" priority="73" operator="equal">
      <formula>"No"</formula>
    </cfRule>
  </conditionalFormatting>
  <conditionalFormatting sqref="D28:G29">
    <cfRule type="cellIs" dxfId="196" priority="632" operator="equal">
      <formula>"No"</formula>
    </cfRule>
    <cfRule type="cellIs" dxfId="195" priority="633" operator="equal">
      <formula>"Yes"</formula>
    </cfRule>
  </conditionalFormatting>
  <conditionalFormatting sqref="D40:G40">
    <cfRule type="cellIs" dxfId="194" priority="565" operator="equal">
      <formula>"Yes"</formula>
    </cfRule>
    <cfRule type="cellIs" dxfId="193" priority="564" operator="equal">
      <formula>"No"</formula>
    </cfRule>
  </conditionalFormatting>
  <conditionalFormatting sqref="D49:G50">
    <cfRule type="cellIs" dxfId="192" priority="520" operator="equal">
      <formula>"No"</formula>
    </cfRule>
    <cfRule type="cellIs" dxfId="191" priority="521" operator="equal">
      <formula>"Yes"</formula>
    </cfRule>
  </conditionalFormatting>
  <conditionalFormatting sqref="D56:G56">
    <cfRule type="cellIs" dxfId="190" priority="493" operator="equal">
      <formula>"Yes"</formula>
    </cfRule>
    <cfRule type="cellIs" dxfId="189" priority="492" operator="equal">
      <formula>"No"</formula>
    </cfRule>
  </conditionalFormatting>
  <conditionalFormatting sqref="D66:G67">
    <cfRule type="cellIs" dxfId="188" priority="449" operator="equal">
      <formula>"Yes"</formula>
    </cfRule>
    <cfRule type="cellIs" dxfId="187" priority="448" operator="equal">
      <formula>"No"</formula>
    </cfRule>
  </conditionalFormatting>
  <conditionalFormatting sqref="D72:G72">
    <cfRule type="cellIs" dxfId="186" priority="427" operator="equal">
      <formula>"No"</formula>
    </cfRule>
    <cfRule type="cellIs" dxfId="185" priority="428" operator="equal">
      <formula>"Yes"</formula>
    </cfRule>
  </conditionalFormatting>
  <conditionalFormatting sqref="D75:G75">
    <cfRule type="cellIs" dxfId="184" priority="413" operator="equal">
      <formula>"No"</formula>
    </cfRule>
    <cfRule type="cellIs" dxfId="183" priority="414" operator="equal">
      <formula>"Yes"</formula>
    </cfRule>
  </conditionalFormatting>
  <conditionalFormatting sqref="D79:G79">
    <cfRule type="cellIs" dxfId="182" priority="373" operator="equal">
      <formula>"No"</formula>
    </cfRule>
    <cfRule type="cellIs" dxfId="181" priority="374" operator="equal">
      <formula>"Yes"</formula>
    </cfRule>
  </conditionalFormatting>
  <conditionalFormatting sqref="D91:G92">
    <cfRule type="cellIs" dxfId="180" priority="327" operator="equal">
      <formula>"No"</formula>
    </cfRule>
    <cfRule type="cellIs" dxfId="179" priority="328" operator="equal">
      <formula>"Yes"</formula>
    </cfRule>
  </conditionalFormatting>
  <conditionalFormatting sqref="D123:G123">
    <cfRule type="cellIs" dxfId="178" priority="206" operator="equal">
      <formula>"Yes"</formula>
    </cfRule>
    <cfRule type="cellIs" dxfId="177" priority="205" operator="equal">
      <formula>"No"</formula>
    </cfRule>
  </conditionalFormatting>
  <conditionalFormatting sqref="D164:G164">
    <cfRule type="cellIs" dxfId="176" priority="61" operator="equal">
      <formula>"No"</formula>
    </cfRule>
    <cfRule type="cellIs" dxfId="175" priority="62" operator="equal">
      <formula>"Yes"</formula>
    </cfRule>
  </conditionalFormatting>
  <conditionalFormatting sqref="E32:E33">
    <cfRule type="cellIs" dxfId="174" priority="608" operator="equal">
      <formula>"Yes"</formula>
    </cfRule>
    <cfRule type="cellIs" dxfId="173" priority="607" operator="equal">
      <formula>"No"</formula>
    </cfRule>
  </conditionalFormatting>
  <conditionalFormatting sqref="E35">
    <cfRule type="cellIs" dxfId="172" priority="592" operator="equal">
      <formula>"Yes"</formula>
    </cfRule>
    <cfRule type="cellIs" dxfId="171" priority="591" operator="equal">
      <formula>"No"</formula>
    </cfRule>
  </conditionalFormatting>
  <conditionalFormatting sqref="E44">
    <cfRule type="cellIs" dxfId="170" priority="551" operator="equal">
      <formula>"Yes"</formula>
    </cfRule>
    <cfRule type="cellIs" dxfId="169" priority="550" operator="equal">
      <formula>"No"</formula>
    </cfRule>
  </conditionalFormatting>
  <conditionalFormatting sqref="E46:E47">
    <cfRule type="cellIs" dxfId="168" priority="539" operator="equal">
      <formula>"Yes"</formula>
    </cfRule>
    <cfRule type="cellIs" dxfId="167" priority="538" operator="equal">
      <formula>"No"</formula>
    </cfRule>
  </conditionalFormatting>
  <conditionalFormatting sqref="E51:E53">
    <cfRule type="cellIs" dxfId="166" priority="513" operator="equal">
      <formula>"Yes"</formula>
    </cfRule>
    <cfRule type="cellIs" dxfId="165" priority="512" operator="equal">
      <formula>"No"</formula>
    </cfRule>
  </conditionalFormatting>
  <conditionalFormatting sqref="E68">
    <cfRule type="cellIs" dxfId="164" priority="444" operator="equal">
      <formula>"No"</formula>
    </cfRule>
    <cfRule type="cellIs" dxfId="163" priority="445" operator="equal">
      <formula>"Yes"</formula>
    </cfRule>
  </conditionalFormatting>
  <conditionalFormatting sqref="E101:E105">
    <cfRule type="cellIs" dxfId="162" priority="290" operator="equal">
      <formula>"Yes"</formula>
    </cfRule>
    <cfRule type="cellIs" dxfId="161" priority="289" operator="equal">
      <formula>"No"</formula>
    </cfRule>
  </conditionalFormatting>
  <conditionalFormatting sqref="E107:E115">
    <cfRule type="cellIs" dxfId="160" priority="219" operator="equal">
      <formula>"No"</formula>
    </cfRule>
    <cfRule type="cellIs" dxfId="159" priority="220" operator="equal">
      <formula>"Yes"</formula>
    </cfRule>
  </conditionalFormatting>
  <conditionalFormatting sqref="E174:E179">
    <cfRule type="cellIs" dxfId="158" priority="4" operator="equal">
      <formula>"Yes"</formula>
    </cfRule>
    <cfRule type="cellIs" dxfId="157" priority="3" operator="equal">
      <formula>"No"</formula>
    </cfRule>
  </conditionalFormatting>
  <conditionalFormatting sqref="E30:F31">
    <cfRule type="cellIs" dxfId="156" priority="623" operator="equal">
      <formula>"Yes"</formula>
    </cfRule>
    <cfRule type="cellIs" dxfId="155" priority="622" operator="equal">
      <formula>"No"</formula>
    </cfRule>
  </conditionalFormatting>
  <conditionalFormatting sqref="E57:F57">
    <cfRule type="cellIs" dxfId="154" priority="485" operator="equal">
      <formula>"Yes"</formula>
    </cfRule>
    <cfRule type="cellIs" dxfId="153" priority="484" operator="equal">
      <formula>"No"</formula>
    </cfRule>
  </conditionalFormatting>
  <conditionalFormatting sqref="E59:F60">
    <cfRule type="cellIs" dxfId="152" priority="468" operator="equal">
      <formula>"No"</formula>
    </cfRule>
    <cfRule type="cellIs" dxfId="151" priority="469" operator="equal">
      <formula>"Yes"</formula>
    </cfRule>
  </conditionalFormatting>
  <conditionalFormatting sqref="E77:F77">
    <cfRule type="cellIs" dxfId="150" priority="402" operator="equal">
      <formula>"Yes"</formula>
    </cfRule>
    <cfRule type="cellIs" dxfId="149" priority="401" operator="equal">
      <formula>"No"</formula>
    </cfRule>
  </conditionalFormatting>
  <conditionalFormatting sqref="E84:F88">
    <cfRule type="cellIs" dxfId="148" priority="351" operator="equal">
      <formula>"No"</formula>
    </cfRule>
    <cfRule type="cellIs" dxfId="147" priority="352" operator="equal">
      <formula>"Yes"</formula>
    </cfRule>
  </conditionalFormatting>
  <conditionalFormatting sqref="E96:F97">
    <cfRule type="cellIs" dxfId="146" priority="324" operator="equal">
      <formula>"Yes"</formula>
    </cfRule>
    <cfRule type="cellIs" dxfId="145" priority="323" operator="equal">
      <formula>"No"</formula>
    </cfRule>
  </conditionalFormatting>
  <conditionalFormatting sqref="E106:F106">
    <cfRule type="cellIs" dxfId="144" priority="279" operator="equal">
      <formula>"No"</formula>
    </cfRule>
    <cfRule type="cellIs" dxfId="143" priority="280" operator="equal">
      <formula>"Yes"</formula>
    </cfRule>
  </conditionalFormatting>
  <conditionalFormatting sqref="E125:F125">
    <cfRule type="cellIs" dxfId="142" priority="191" operator="equal">
      <formula>"No"</formula>
    </cfRule>
    <cfRule type="cellIs" dxfId="141" priority="192" operator="equal">
      <formula>"Yes"</formula>
    </cfRule>
  </conditionalFormatting>
  <conditionalFormatting sqref="E127:F128">
    <cfRule type="cellIs" dxfId="140" priority="180" operator="equal">
      <formula>"Yes"</formula>
    </cfRule>
    <cfRule type="cellIs" dxfId="139" priority="179" operator="equal">
      <formula>"No"</formula>
    </cfRule>
  </conditionalFormatting>
  <conditionalFormatting sqref="E130:F130">
    <cfRule type="cellIs" dxfId="138" priority="174" operator="equal">
      <formula>"Yes"</formula>
    </cfRule>
    <cfRule type="cellIs" dxfId="137" priority="173" operator="equal">
      <formula>"No"</formula>
    </cfRule>
  </conditionalFormatting>
  <conditionalFormatting sqref="E151:F157">
    <cfRule type="cellIs" dxfId="136" priority="81" operator="equal">
      <formula>"No"</formula>
    </cfRule>
    <cfRule type="cellIs" dxfId="135" priority="82" operator="equal">
      <formula>"Yes"</formula>
    </cfRule>
  </conditionalFormatting>
  <conditionalFormatting sqref="E162:F163">
    <cfRule type="cellIs" dxfId="134" priority="63" operator="equal">
      <formula>"No"</formula>
    </cfRule>
    <cfRule type="cellIs" dxfId="133" priority="64" operator="equal">
      <formula>"Yes"</formula>
    </cfRule>
  </conditionalFormatting>
  <conditionalFormatting sqref="E166:F168">
    <cfRule type="cellIs" dxfId="132" priority="55" operator="equal">
      <formula>"No"</formula>
    </cfRule>
    <cfRule type="cellIs" dxfId="131" priority="56" operator="equal">
      <formula>"Yes"</formula>
    </cfRule>
  </conditionalFormatting>
  <conditionalFormatting sqref="E173:F173">
    <cfRule type="cellIs" dxfId="130" priority="23" operator="equal">
      <formula>"No"</formula>
    </cfRule>
    <cfRule type="cellIs" dxfId="129" priority="24" operator="equal">
      <formula>"Yes"</formula>
    </cfRule>
  </conditionalFormatting>
  <conditionalFormatting sqref="E37:G37">
    <cfRule type="cellIs" dxfId="128" priority="585" operator="equal">
      <formula>"No"</formula>
    </cfRule>
    <cfRule type="cellIs" dxfId="127" priority="586" operator="equal">
      <formula>"Yes"</formula>
    </cfRule>
  </conditionalFormatting>
  <conditionalFormatting sqref="E48:G48">
    <cfRule type="cellIs" dxfId="126" priority="527" operator="equal">
      <formula>"Yes"</formula>
    </cfRule>
    <cfRule type="cellIs" dxfId="125" priority="526" operator="equal">
      <formula>"No"</formula>
    </cfRule>
  </conditionalFormatting>
  <conditionalFormatting sqref="E54:G54">
    <cfRule type="cellIs" dxfId="124" priority="503" operator="equal">
      <formula>"Yes"</formula>
    </cfRule>
    <cfRule type="cellIs" dxfId="123" priority="502" operator="equal">
      <formula>"No"</formula>
    </cfRule>
  </conditionalFormatting>
  <conditionalFormatting sqref="E63:G63">
    <cfRule type="cellIs" dxfId="122" priority="463" operator="equal">
      <formula>"Yes"</formula>
    </cfRule>
    <cfRule type="cellIs" dxfId="121" priority="462" operator="equal">
      <formula>"No"</formula>
    </cfRule>
  </conditionalFormatting>
  <conditionalFormatting sqref="E65:G65">
    <cfRule type="cellIs" dxfId="120" priority="457" operator="equal">
      <formula>"Yes"</formula>
    </cfRule>
    <cfRule type="cellIs" dxfId="119" priority="456" operator="equal">
      <formula>"No"</formula>
    </cfRule>
  </conditionalFormatting>
  <conditionalFormatting sqref="E71:G71">
    <cfRule type="cellIs" dxfId="118" priority="432" operator="equal">
      <formula>"Yes"</formula>
    </cfRule>
    <cfRule type="cellIs" dxfId="117" priority="431" operator="equal">
      <formula>"No"</formula>
    </cfRule>
  </conditionalFormatting>
  <conditionalFormatting sqref="E73:G73">
    <cfRule type="cellIs" dxfId="116" priority="422" operator="equal">
      <formula>"Yes"</formula>
    </cfRule>
    <cfRule type="cellIs" dxfId="115" priority="421" operator="equal">
      <formula>"No"</formula>
    </cfRule>
  </conditionalFormatting>
  <conditionalFormatting sqref="E76:G76">
    <cfRule type="cellIs" dxfId="114" priority="407" operator="equal">
      <formula>"No"</formula>
    </cfRule>
    <cfRule type="cellIs" dxfId="113" priority="408" operator="equal">
      <formula>"Yes"</formula>
    </cfRule>
  </conditionalFormatting>
  <conditionalFormatting sqref="E80:G80">
    <cfRule type="cellIs" dxfId="112" priority="371" operator="equal">
      <formula>"No"</formula>
    </cfRule>
    <cfRule type="cellIs" dxfId="111" priority="372" operator="equal">
      <formula>"Yes"</formula>
    </cfRule>
  </conditionalFormatting>
  <conditionalFormatting sqref="E89:G89">
    <cfRule type="cellIs" dxfId="110" priority="332" operator="equal">
      <formula>"Yes"</formula>
    </cfRule>
    <cfRule type="cellIs" dxfId="109" priority="331" operator="equal">
      <formula>"No"</formula>
    </cfRule>
  </conditionalFormatting>
  <conditionalFormatting sqref="E93:G95">
    <cfRule type="cellIs" dxfId="108" priority="325" operator="equal">
      <formula>"No"</formula>
    </cfRule>
    <cfRule type="cellIs" dxfId="107" priority="326" operator="equal">
      <formula>"Yes"</formula>
    </cfRule>
  </conditionalFormatting>
  <conditionalFormatting sqref="E98:G98">
    <cfRule type="cellIs" dxfId="106" priority="309" operator="equal">
      <formula>"No"</formula>
    </cfRule>
    <cfRule type="cellIs" dxfId="105" priority="310" operator="equal">
      <formula>"Yes"</formula>
    </cfRule>
  </conditionalFormatting>
  <conditionalFormatting sqref="E117:G117">
    <cfRule type="cellIs" dxfId="104" priority="211" operator="equal">
      <formula>"No"</formula>
    </cfRule>
    <cfRule type="cellIs" dxfId="103" priority="212" operator="equal">
      <formula>"Yes"</formula>
    </cfRule>
  </conditionalFormatting>
  <conditionalFormatting sqref="E119:G120">
    <cfRule type="cellIs" dxfId="102" priority="199" operator="equal">
      <formula>"No"</formula>
    </cfRule>
    <cfRule type="cellIs" dxfId="101" priority="200" operator="equal">
      <formula>"Yes"</formula>
    </cfRule>
  </conditionalFormatting>
  <conditionalFormatting sqref="E122:G122">
    <cfRule type="cellIs" dxfId="100" priority="203" operator="equal">
      <formula>"No"</formula>
    </cfRule>
    <cfRule type="cellIs" dxfId="99" priority="204" operator="equal">
      <formula>"Yes"</formula>
    </cfRule>
  </conditionalFormatting>
  <conditionalFormatting sqref="E133:G134">
    <cfRule type="cellIs" dxfId="98" priority="163" operator="equal">
      <formula>"No"</formula>
    </cfRule>
    <cfRule type="cellIs" dxfId="97" priority="164" operator="equal">
      <formula>"Yes"</formula>
    </cfRule>
  </conditionalFormatting>
  <conditionalFormatting sqref="E136:G137">
    <cfRule type="cellIs" dxfId="96" priority="153" operator="equal">
      <formula>"No"</formula>
    </cfRule>
    <cfRule type="cellIs" dxfId="95" priority="154" operator="equal">
      <formula>"Yes"</formula>
    </cfRule>
  </conditionalFormatting>
  <conditionalFormatting sqref="E139:G140">
    <cfRule type="cellIs" dxfId="94" priority="144" operator="equal">
      <formula>"Yes"</formula>
    </cfRule>
    <cfRule type="cellIs" dxfId="93" priority="143" operator="equal">
      <formula>"No"</formula>
    </cfRule>
  </conditionalFormatting>
  <conditionalFormatting sqref="E142:G148">
    <cfRule type="cellIs" dxfId="92" priority="125" operator="equal">
      <formula>"No"</formula>
    </cfRule>
    <cfRule type="cellIs" dxfId="91" priority="126" operator="equal">
      <formula>"Yes"</formula>
    </cfRule>
  </conditionalFormatting>
  <conditionalFormatting sqref="E158:G158">
    <cfRule type="cellIs" dxfId="90" priority="110" operator="equal">
      <formula>"Yes"</formula>
    </cfRule>
    <cfRule type="cellIs" dxfId="89" priority="109" operator="equal">
      <formula>"No"</formula>
    </cfRule>
  </conditionalFormatting>
  <conditionalFormatting sqref="E161:G161">
    <cfRule type="cellIs" dxfId="88" priority="67" operator="equal">
      <formula>"No"</formula>
    </cfRule>
    <cfRule type="cellIs" dxfId="87" priority="68" operator="equal">
      <formula>"Yes"</formula>
    </cfRule>
  </conditionalFormatting>
  <conditionalFormatting sqref="E172:G172">
    <cfRule type="cellIs" dxfId="86" priority="26" operator="equal">
      <formula>"Yes"</formula>
    </cfRule>
    <cfRule type="cellIs" dxfId="85" priority="25" operator="equal">
      <formula>"No"</formula>
    </cfRule>
  </conditionalFormatting>
  <conditionalFormatting sqref="E180:G180">
    <cfRule type="cellIs" dxfId="84" priority="14" operator="equal">
      <formula>"Yes"</formula>
    </cfRule>
    <cfRule type="cellIs" dxfId="83" priority="13" operator="equal">
      <formula>"No"</formula>
    </cfRule>
  </conditionalFormatting>
  <conditionalFormatting sqref="F26">
    <cfRule type="cellIs" dxfId="82" priority="647" operator="equal">
      <formula>"No"</formula>
    </cfRule>
    <cfRule type="cellIs" dxfId="81" priority="648" operator="equal">
      <formula>"Yes"</formula>
    </cfRule>
  </conditionalFormatting>
  <conditionalFormatting sqref="F32:F33">
    <cfRule type="cellIs" dxfId="80" priority="606" operator="equal">
      <formula>"Yes"</formula>
    </cfRule>
    <cfRule type="cellIs" dxfId="79" priority="605" operator="equal">
      <formula>"No"</formula>
    </cfRule>
  </conditionalFormatting>
  <conditionalFormatting sqref="F70">
    <cfRule type="cellIs" dxfId="78" priority="436" operator="equal">
      <formula>"Yes"</formula>
    </cfRule>
    <cfRule type="cellIs" dxfId="77" priority="435" operator="equal">
      <formula>"No"</formula>
    </cfRule>
  </conditionalFormatting>
  <conditionalFormatting sqref="F74">
    <cfRule type="cellIs" dxfId="76" priority="420" operator="equal">
      <formula>"Yes"</formula>
    </cfRule>
    <cfRule type="cellIs" dxfId="75" priority="419" operator="equal">
      <formula>"No"</formula>
    </cfRule>
  </conditionalFormatting>
  <conditionalFormatting sqref="F83">
    <cfRule type="cellIs" dxfId="74" priority="388" operator="equal">
      <formula>"Yes"</formula>
    </cfRule>
    <cfRule type="cellIs" dxfId="73" priority="387" operator="equal">
      <formula>"No"</formula>
    </cfRule>
  </conditionalFormatting>
  <conditionalFormatting sqref="F100:F105">
    <cfRule type="cellIs" dxfId="72" priority="292" operator="equal">
      <formula>"Yes"</formula>
    </cfRule>
    <cfRule type="cellIs" dxfId="71" priority="291" operator="equal">
      <formula>"No"</formula>
    </cfRule>
  </conditionalFormatting>
  <conditionalFormatting sqref="F107:F115">
    <cfRule type="cellIs" dxfId="70" priority="218" operator="equal">
      <formula>"Yes"</formula>
    </cfRule>
    <cfRule type="cellIs" dxfId="69" priority="217" operator="equal">
      <formula>"No"</formula>
    </cfRule>
  </conditionalFormatting>
  <conditionalFormatting sqref="F169:F171">
    <cfRule type="cellIs" dxfId="68" priority="45" operator="equal">
      <formula>"No"</formula>
    </cfRule>
    <cfRule type="cellIs" dxfId="67" priority="46" operator="equal">
      <formula>"Yes"</formula>
    </cfRule>
  </conditionalFormatting>
  <conditionalFormatting sqref="F174:F179">
    <cfRule type="cellIs" dxfId="66" priority="7" operator="equal">
      <formula>"No"</formula>
    </cfRule>
    <cfRule type="cellIs" dxfId="65" priority="8" operator="equal">
      <formula>"Yes"</formula>
    </cfRule>
  </conditionalFormatting>
  <conditionalFormatting sqref="F181">
    <cfRule type="cellIs" dxfId="64" priority="27" operator="equal">
      <formula>"No"</formula>
    </cfRule>
    <cfRule type="cellIs" dxfId="63" priority="28" operator="equal">
      <formula>"Yes"</formula>
    </cfRule>
  </conditionalFormatting>
  <conditionalFormatting sqref="F44:G44">
    <cfRule type="cellIs" dxfId="62" priority="547" operator="equal">
      <formula>"Yes"</formula>
    </cfRule>
    <cfRule type="cellIs" dxfId="61" priority="546" operator="equal">
      <formula>"No"</formula>
    </cfRule>
  </conditionalFormatting>
  <conditionalFormatting sqref="F46:G47">
    <cfRule type="cellIs" dxfId="60" priority="530" operator="equal">
      <formula>"No"</formula>
    </cfRule>
    <cfRule type="cellIs" dxfId="59" priority="531" operator="equal">
      <formula>"Yes"</formula>
    </cfRule>
  </conditionalFormatting>
  <conditionalFormatting sqref="F51:G52">
    <cfRule type="cellIs" dxfId="58" priority="508" operator="equal">
      <formula>"No"</formula>
    </cfRule>
    <cfRule type="cellIs" dxfId="57" priority="509" operator="equal">
      <formula>"Yes"</formula>
    </cfRule>
  </conditionalFormatting>
  <conditionalFormatting sqref="F81:G81">
    <cfRule type="cellIs" dxfId="56" priority="369" operator="equal">
      <formula>"No"</formula>
    </cfRule>
    <cfRule type="cellIs" dxfId="55" priority="370" operator="equal">
      <formula>"Yes"</formula>
    </cfRule>
  </conditionalFormatting>
  <conditionalFormatting sqref="F165:G165">
    <cfRule type="cellIs" dxfId="54" priority="98" operator="equal">
      <formula>"Yes"</formula>
    </cfRule>
    <cfRule type="cellIs" dxfId="53" priority="97" operator="equal">
      <formula>"No"</formula>
    </cfRule>
  </conditionalFormatting>
  <conditionalFormatting sqref="G26:G27">
    <cfRule type="cellIs" dxfId="52" priority="645" operator="equal">
      <formula>"No"</formula>
    </cfRule>
    <cfRule type="cellIs" dxfId="51" priority="646" operator="equal">
      <formula>"Yes"</formula>
    </cfRule>
  </conditionalFormatting>
  <conditionalFormatting sqref="G30:G33">
    <cfRule type="cellIs" dxfId="50" priority="603" operator="equal">
      <formula>"No"</formula>
    </cfRule>
    <cfRule type="cellIs" dxfId="49" priority="604" operator="equal">
      <formula>"Yes"</formula>
    </cfRule>
  </conditionalFormatting>
  <conditionalFormatting sqref="G36">
    <cfRule type="cellIs" dxfId="48" priority="588" operator="equal">
      <formula>"Yes"</formula>
    </cfRule>
    <cfRule type="cellIs" dxfId="47" priority="587" operator="equal">
      <formula>"No"</formula>
    </cfRule>
  </conditionalFormatting>
  <conditionalFormatting sqref="G38:G39">
    <cfRule type="cellIs" dxfId="46" priority="580" operator="equal">
      <formula>"No"</formula>
    </cfRule>
    <cfRule type="cellIs" dxfId="45" priority="581" operator="equal">
      <formula>"Yes"</formula>
    </cfRule>
  </conditionalFormatting>
  <conditionalFormatting sqref="G41:G43">
    <cfRule type="cellIs" dxfId="44" priority="561" operator="equal">
      <formula>"Yes"</formula>
    </cfRule>
    <cfRule type="cellIs" dxfId="43" priority="560" operator="equal">
      <formula>"No"</formula>
    </cfRule>
  </conditionalFormatting>
  <conditionalFormatting sqref="G45">
    <cfRule type="cellIs" dxfId="42" priority="545" operator="equal">
      <formula>"Yes"</formula>
    </cfRule>
    <cfRule type="cellIs" dxfId="41" priority="544" operator="equal">
      <formula>"No"</formula>
    </cfRule>
  </conditionalFormatting>
  <conditionalFormatting sqref="G53">
    <cfRule type="cellIs" dxfId="40" priority="505" operator="equal">
      <formula>"Yes"</formula>
    </cfRule>
    <cfRule type="cellIs" dxfId="39" priority="504" operator="equal">
      <formula>"No"</formula>
    </cfRule>
  </conditionalFormatting>
  <conditionalFormatting sqref="G55">
    <cfRule type="cellIs" dxfId="38" priority="495" operator="equal">
      <formula>"Yes"</formula>
    </cfRule>
    <cfRule type="cellIs" dxfId="37" priority="494" operator="equal">
      <formula>"No"</formula>
    </cfRule>
  </conditionalFormatting>
  <conditionalFormatting sqref="G57:G62">
    <cfRule type="cellIs" dxfId="36" priority="474" operator="equal">
      <formula>"No"</formula>
    </cfRule>
    <cfRule type="cellIs" dxfId="35" priority="475" operator="equal">
      <formula>"Yes"</formula>
    </cfRule>
  </conditionalFormatting>
  <conditionalFormatting sqref="G64">
    <cfRule type="cellIs" dxfId="34" priority="458" operator="equal">
      <formula>"No"</formula>
    </cfRule>
    <cfRule type="cellIs" dxfId="33" priority="459" operator="equal">
      <formula>"Yes"</formula>
    </cfRule>
  </conditionalFormatting>
  <conditionalFormatting sqref="G74">
    <cfRule type="cellIs" dxfId="32" priority="417" operator="equal">
      <formula>"No"</formula>
    </cfRule>
    <cfRule type="cellIs" dxfId="31" priority="418" operator="equal">
      <formula>"Yes"</formula>
    </cfRule>
  </conditionalFormatting>
  <conditionalFormatting sqref="G77:G78">
    <cfRule type="cellIs" dxfId="30" priority="404" operator="equal">
      <formula>"Yes"</formula>
    </cfRule>
    <cfRule type="cellIs" dxfId="29" priority="403" operator="equal">
      <formula>"No"</formula>
    </cfRule>
  </conditionalFormatting>
  <conditionalFormatting sqref="G82:G88">
    <cfRule type="cellIs" dxfId="28" priority="348" operator="equal">
      <formula>"Yes"</formula>
    </cfRule>
    <cfRule type="cellIs" dxfId="27" priority="347" operator="equal">
      <formula>"No"</formula>
    </cfRule>
  </conditionalFormatting>
  <conditionalFormatting sqref="G90">
    <cfRule type="cellIs" dxfId="26" priority="343" operator="equal">
      <formula>"No"</formula>
    </cfRule>
    <cfRule type="cellIs" dxfId="25" priority="344" operator="equal">
      <formula>"Yes"</formula>
    </cfRule>
  </conditionalFormatting>
  <conditionalFormatting sqref="G96:G97">
    <cfRule type="cellIs" dxfId="24" priority="316" operator="equal">
      <formula>"Yes"</formula>
    </cfRule>
    <cfRule type="cellIs" dxfId="23" priority="315" operator="equal">
      <formula>"No"</formula>
    </cfRule>
  </conditionalFormatting>
  <conditionalFormatting sqref="G99:G116">
    <cfRule type="cellIs" dxfId="22" priority="214" operator="equal">
      <formula>"Yes"</formula>
    </cfRule>
    <cfRule type="cellIs" dxfId="21" priority="213" operator="equal">
      <formula>"No"</formula>
    </cfRule>
  </conditionalFormatting>
  <conditionalFormatting sqref="G118">
    <cfRule type="cellIs" dxfId="20" priority="233" operator="equal">
      <formula>"No"</formula>
    </cfRule>
    <cfRule type="cellIs" dxfId="19" priority="234" operator="equal">
      <formula>"Yes"</formula>
    </cfRule>
  </conditionalFormatting>
  <conditionalFormatting sqref="G121">
    <cfRule type="cellIs" dxfId="18" priority="230" operator="equal">
      <formula>"Yes"</formula>
    </cfRule>
    <cfRule type="cellIs" dxfId="17" priority="229" operator="equal">
      <formula>"No"</formula>
    </cfRule>
  </conditionalFormatting>
  <conditionalFormatting sqref="G124:G160">
    <cfRule type="cellIs" dxfId="16" priority="70" operator="equal">
      <formula>"Yes"</formula>
    </cfRule>
    <cfRule type="cellIs" dxfId="15" priority="69" operator="equal">
      <formula>"No"</formula>
    </cfRule>
  </conditionalFormatting>
  <conditionalFormatting sqref="G162:G163">
    <cfRule type="cellIs" dxfId="14" priority="60" operator="equal">
      <formula>"Yes"</formula>
    </cfRule>
    <cfRule type="cellIs" dxfId="13" priority="59" operator="equal">
      <formula>"No"</formula>
    </cfRule>
  </conditionalFormatting>
  <conditionalFormatting sqref="G166:G171">
    <cfRule type="cellIs" dxfId="12" priority="57" operator="equal">
      <formula>"No"</formula>
    </cfRule>
    <cfRule type="cellIs" dxfId="11" priority="58" operator="equal">
      <formula>"Yes"</formula>
    </cfRule>
  </conditionalFormatting>
  <conditionalFormatting sqref="G173:G179">
    <cfRule type="cellIs" dxfId="10" priority="2" operator="equal">
      <formula>"Yes"</formula>
    </cfRule>
    <cfRule type="cellIs" dxfId="9" priority="1" operator="equal">
      <formula>"No"</formula>
    </cfRule>
  </conditionalFormatting>
  <conditionalFormatting sqref="G181">
    <cfRule type="cellIs" dxfId="8" priority="11" operator="equal">
      <formula>"No"</formula>
    </cfRule>
    <cfRule type="cellIs" dxfId="7" priority="12" operator="equal">
      <formula>"Yes"</formula>
    </cfRule>
  </conditionalFormatting>
  <conditionalFormatting sqref="I2:K181">
    <cfRule type="cellIs" dxfId="6" priority="657" operator="equal">
      <formula>"No"</formula>
    </cfRule>
    <cfRule type="cellIs" dxfId="5" priority="658" operator="equal">
      <formula>"Yes"</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38A7-362D-4874-BC94-CEC82F8A37A5}">
  <dimension ref="A1:F159"/>
  <sheetViews>
    <sheetView topLeftCell="A17" workbookViewId="0">
      <selection activeCell="D137" sqref="D137"/>
    </sheetView>
  </sheetViews>
  <sheetFormatPr defaultRowHeight="14.4"/>
  <cols>
    <col min="1" max="1" width="18.5546875" bestFit="1" customWidth="1"/>
    <col min="2" max="2" width="22.5546875" bestFit="1" customWidth="1"/>
    <col min="3" max="3" width="12.33203125" bestFit="1" customWidth="1"/>
    <col min="4" max="4" width="213.109375" style="2" bestFit="1" customWidth="1"/>
    <col min="5" max="5" width="19.5546875" style="2" customWidth="1"/>
    <col min="6" max="6" width="35" bestFit="1" customWidth="1"/>
  </cols>
  <sheetData>
    <row r="1" spans="1:6">
      <c r="A1" t="s">
        <v>79</v>
      </c>
      <c r="B1" t="s">
        <v>80</v>
      </c>
      <c r="C1" t="s">
        <v>81</v>
      </c>
      <c r="D1" s="2" t="s">
        <v>45</v>
      </c>
      <c r="E1" s="2" t="s">
        <v>264</v>
      </c>
      <c r="F1" t="s">
        <v>268</v>
      </c>
    </row>
    <row r="2" spans="1:6">
      <c r="A2" t="s">
        <v>28</v>
      </c>
      <c r="B2" t="s">
        <v>82</v>
      </c>
      <c r="C2" t="s">
        <v>83</v>
      </c>
      <c r="D2" s="2" t="s">
        <v>84</v>
      </c>
      <c r="E2" s="2" t="s">
        <v>269</v>
      </c>
      <c r="F2" t="s">
        <v>269</v>
      </c>
    </row>
    <row r="3" spans="1:6">
      <c r="A3" t="s">
        <v>28</v>
      </c>
      <c r="B3" t="s">
        <v>85</v>
      </c>
      <c r="C3" t="s">
        <v>83</v>
      </c>
      <c r="D3" s="2" t="s">
        <v>86</v>
      </c>
      <c r="E3" s="2" t="s">
        <v>265</v>
      </c>
      <c r="F3" t="s">
        <v>275</v>
      </c>
    </row>
    <row r="4" spans="1:6" ht="77.25" customHeight="1">
      <c r="A4" t="s">
        <v>28</v>
      </c>
      <c r="B4" t="s">
        <v>87</v>
      </c>
      <c r="C4" t="s">
        <v>83</v>
      </c>
      <c r="D4" s="2" t="s">
        <v>88</v>
      </c>
      <c r="E4" s="76" t="s">
        <v>266</v>
      </c>
      <c r="F4" s="76" t="s">
        <v>271</v>
      </c>
    </row>
    <row r="5" spans="1:6" ht="28.8">
      <c r="A5" t="s">
        <v>28</v>
      </c>
      <c r="B5" t="s">
        <v>89</v>
      </c>
      <c r="C5" t="s">
        <v>83</v>
      </c>
      <c r="D5" s="2" t="s">
        <v>90</v>
      </c>
      <c r="E5" s="2" t="s">
        <v>265</v>
      </c>
      <c r="F5" t="s">
        <v>275</v>
      </c>
    </row>
    <row r="6" spans="1:6">
      <c r="A6" t="s">
        <v>28</v>
      </c>
      <c r="B6" t="s">
        <v>91</v>
      </c>
      <c r="C6" t="s">
        <v>83</v>
      </c>
      <c r="D6" s="2" t="s">
        <v>92</v>
      </c>
      <c r="E6" s="2" t="s">
        <v>267</v>
      </c>
      <c r="F6" t="s">
        <v>270</v>
      </c>
    </row>
    <row r="7" spans="1:6" ht="28.8">
      <c r="A7" t="s">
        <v>28</v>
      </c>
      <c r="B7" t="s">
        <v>93</v>
      </c>
      <c r="C7" t="s">
        <v>94</v>
      </c>
      <c r="D7" s="2" t="s">
        <v>95</v>
      </c>
      <c r="E7" s="76" t="s">
        <v>272</v>
      </c>
      <c r="F7" s="76" t="s">
        <v>273</v>
      </c>
    </row>
    <row r="8" spans="1:6" ht="28.8">
      <c r="A8" t="s">
        <v>28</v>
      </c>
      <c r="B8" t="s">
        <v>96</v>
      </c>
      <c r="C8" t="s">
        <v>94</v>
      </c>
      <c r="D8" s="2" t="s">
        <v>97</v>
      </c>
      <c r="E8" s="76" t="s">
        <v>272</v>
      </c>
      <c r="F8" s="76" t="s">
        <v>273</v>
      </c>
    </row>
    <row r="9" spans="1:6" ht="28.8">
      <c r="A9" t="s">
        <v>28</v>
      </c>
      <c r="B9" t="s">
        <v>98</v>
      </c>
      <c r="C9" t="s">
        <v>94</v>
      </c>
      <c r="D9" s="2" t="s">
        <v>99</v>
      </c>
      <c r="E9" s="76" t="s">
        <v>272</v>
      </c>
      <c r="F9" s="76" t="s">
        <v>273</v>
      </c>
    </row>
    <row r="10" spans="1:6" ht="28.8">
      <c r="A10" t="s">
        <v>28</v>
      </c>
      <c r="B10" t="s">
        <v>100</v>
      </c>
      <c r="C10" t="s">
        <v>83</v>
      </c>
      <c r="D10" s="2" t="s">
        <v>101</v>
      </c>
      <c r="E10" s="76" t="s">
        <v>272</v>
      </c>
      <c r="F10" s="76" t="s">
        <v>273</v>
      </c>
    </row>
    <row r="11" spans="1:6" ht="28.8">
      <c r="A11" t="s">
        <v>28</v>
      </c>
      <c r="B11" t="s">
        <v>102</v>
      </c>
      <c r="C11" t="s">
        <v>94</v>
      </c>
      <c r="D11" s="2" t="s">
        <v>103</v>
      </c>
      <c r="E11" s="76" t="s">
        <v>272</v>
      </c>
      <c r="F11" s="76" t="s">
        <v>273</v>
      </c>
    </row>
    <row r="12" spans="1:6">
      <c r="A12" t="s">
        <v>29</v>
      </c>
      <c r="B12" t="s">
        <v>82</v>
      </c>
      <c r="C12" t="s">
        <v>83</v>
      </c>
      <c r="D12" s="2" t="s">
        <v>84</v>
      </c>
      <c r="E12" s="2" t="s">
        <v>269</v>
      </c>
      <c r="F12" t="s">
        <v>269</v>
      </c>
    </row>
    <row r="13" spans="1:6">
      <c r="A13" t="s">
        <v>29</v>
      </c>
      <c r="B13" t="s">
        <v>104</v>
      </c>
      <c r="C13" t="s">
        <v>83</v>
      </c>
      <c r="D13" s="2" t="s">
        <v>105</v>
      </c>
      <c r="E13" s="2" t="s">
        <v>269</v>
      </c>
      <c r="F13" t="s">
        <v>269</v>
      </c>
    </row>
    <row r="14" spans="1:6">
      <c r="A14" t="s">
        <v>29</v>
      </c>
      <c r="B14" t="s">
        <v>106</v>
      </c>
      <c r="C14" t="s">
        <v>107</v>
      </c>
      <c r="D14" s="2" t="s">
        <v>108</v>
      </c>
      <c r="E14" s="2" t="s">
        <v>265</v>
      </c>
      <c r="F14" t="s">
        <v>275</v>
      </c>
    </row>
    <row r="15" spans="1:6" ht="28.8">
      <c r="A15" t="s">
        <v>29</v>
      </c>
      <c r="B15" t="s">
        <v>109</v>
      </c>
      <c r="C15" t="s">
        <v>110</v>
      </c>
      <c r="D15" s="2" t="s">
        <v>111</v>
      </c>
      <c r="E15" s="76" t="s">
        <v>274</v>
      </c>
      <c r="F15" s="77" t="s">
        <v>278</v>
      </c>
    </row>
    <row r="16" spans="1:6" ht="139.5" customHeight="1">
      <c r="A16" t="s">
        <v>29</v>
      </c>
      <c r="B16" t="s">
        <v>112</v>
      </c>
      <c r="C16" t="s">
        <v>107</v>
      </c>
      <c r="D16" s="2" t="s">
        <v>113</v>
      </c>
      <c r="E16" s="2" t="s">
        <v>265</v>
      </c>
      <c r="F16" t="s">
        <v>275</v>
      </c>
    </row>
    <row r="17" spans="1:4" ht="158.4">
      <c r="A17" t="s">
        <v>29</v>
      </c>
      <c r="B17" t="s">
        <v>114</v>
      </c>
      <c r="C17" t="s">
        <v>83</v>
      </c>
      <c r="D17" s="2" t="s">
        <v>292</v>
      </c>
    </row>
    <row r="18" spans="1:4">
      <c r="A18" t="s">
        <v>29</v>
      </c>
      <c r="B18" t="s">
        <v>115</v>
      </c>
      <c r="C18" t="s">
        <v>83</v>
      </c>
      <c r="D18" s="2" t="s">
        <v>116</v>
      </c>
    </row>
    <row r="19" spans="1:4">
      <c r="A19" t="s">
        <v>29</v>
      </c>
      <c r="B19" t="s">
        <v>117</v>
      </c>
      <c r="C19" t="s">
        <v>83</v>
      </c>
      <c r="D19" s="2" t="s">
        <v>118</v>
      </c>
    </row>
    <row r="20" spans="1:4">
      <c r="A20" t="s">
        <v>29</v>
      </c>
      <c r="B20" t="s">
        <v>119</v>
      </c>
      <c r="C20" t="s">
        <v>83</v>
      </c>
      <c r="D20" s="2" t="s">
        <v>120</v>
      </c>
    </row>
    <row r="21" spans="1:4">
      <c r="A21" t="s">
        <v>29</v>
      </c>
      <c r="B21" t="s">
        <v>121</v>
      </c>
      <c r="C21" t="s">
        <v>83</v>
      </c>
      <c r="D21" s="2" t="s">
        <v>122</v>
      </c>
    </row>
    <row r="22" spans="1:4">
      <c r="A22" t="s">
        <v>29</v>
      </c>
      <c r="B22" t="s">
        <v>123</v>
      </c>
      <c r="C22" t="s">
        <v>107</v>
      </c>
      <c r="D22" s="2" t="s">
        <v>124</v>
      </c>
    </row>
    <row r="23" spans="1:4">
      <c r="A23" t="s">
        <v>29</v>
      </c>
      <c r="B23" t="s">
        <v>125</v>
      </c>
      <c r="C23" t="s">
        <v>107</v>
      </c>
      <c r="D23" s="2" t="s">
        <v>126</v>
      </c>
    </row>
    <row r="24" spans="1:4">
      <c r="A24" t="s">
        <v>29</v>
      </c>
      <c r="B24" t="s">
        <v>127</v>
      </c>
      <c r="C24" t="s">
        <v>107</v>
      </c>
      <c r="D24" s="2" t="s">
        <v>128</v>
      </c>
    </row>
    <row r="25" spans="1:4">
      <c r="A25" t="s">
        <v>29</v>
      </c>
      <c r="B25" t="s">
        <v>129</v>
      </c>
      <c r="C25" t="s">
        <v>107</v>
      </c>
      <c r="D25" s="2" t="s">
        <v>130</v>
      </c>
    </row>
    <row r="26" spans="1:4">
      <c r="A26" t="s">
        <v>29</v>
      </c>
      <c r="B26" t="s">
        <v>131</v>
      </c>
      <c r="C26" t="s">
        <v>107</v>
      </c>
      <c r="D26" s="2" t="s">
        <v>132</v>
      </c>
    </row>
    <row r="27" spans="1:4">
      <c r="A27" t="s">
        <v>29</v>
      </c>
      <c r="B27" t="s">
        <v>133</v>
      </c>
      <c r="C27" t="s">
        <v>107</v>
      </c>
      <c r="D27" s="2" t="s">
        <v>134</v>
      </c>
    </row>
    <row r="28" spans="1:4">
      <c r="A28" t="s">
        <v>29</v>
      </c>
      <c r="B28" t="s">
        <v>135</v>
      </c>
      <c r="C28" t="s">
        <v>107</v>
      </c>
      <c r="D28" s="2" t="s">
        <v>136</v>
      </c>
    </row>
    <row r="29" spans="1:4">
      <c r="A29" t="s">
        <v>29</v>
      </c>
      <c r="B29" t="s">
        <v>137</v>
      </c>
      <c r="C29" t="s">
        <v>107</v>
      </c>
      <c r="D29" s="2" t="s">
        <v>138</v>
      </c>
    </row>
    <row r="30" spans="1:4">
      <c r="A30" t="s">
        <v>29</v>
      </c>
      <c r="B30" t="s">
        <v>139</v>
      </c>
      <c r="C30" t="s">
        <v>107</v>
      </c>
      <c r="D30" s="2" t="s">
        <v>140</v>
      </c>
    </row>
    <row r="31" spans="1:4">
      <c r="A31" t="s">
        <v>29</v>
      </c>
      <c r="B31" t="s">
        <v>141</v>
      </c>
      <c r="C31" t="s">
        <v>107</v>
      </c>
      <c r="D31" s="2" t="s">
        <v>142</v>
      </c>
    </row>
    <row r="32" spans="1:4">
      <c r="A32" t="s">
        <v>29</v>
      </c>
      <c r="B32" t="s">
        <v>143</v>
      </c>
      <c r="C32" t="s">
        <v>107</v>
      </c>
      <c r="D32" s="2" t="s">
        <v>144</v>
      </c>
    </row>
    <row r="33" spans="1:6">
      <c r="A33" t="s">
        <v>29</v>
      </c>
      <c r="B33" t="s">
        <v>145</v>
      </c>
      <c r="C33" t="s">
        <v>107</v>
      </c>
      <c r="D33" s="2" t="s">
        <v>144</v>
      </c>
    </row>
    <row r="34" spans="1:6">
      <c r="A34" t="s">
        <v>29</v>
      </c>
      <c r="B34" t="s">
        <v>146</v>
      </c>
      <c r="C34" t="s">
        <v>107</v>
      </c>
      <c r="D34" s="2" t="s">
        <v>144</v>
      </c>
    </row>
    <row r="35" spans="1:6">
      <c r="A35" t="s">
        <v>29</v>
      </c>
      <c r="B35" t="s">
        <v>147</v>
      </c>
      <c r="C35" t="s">
        <v>107</v>
      </c>
      <c r="D35" s="2" t="s">
        <v>144</v>
      </c>
    </row>
    <row r="36" spans="1:6">
      <c r="A36" t="s">
        <v>29</v>
      </c>
      <c r="B36" t="s">
        <v>148</v>
      </c>
      <c r="C36" t="s">
        <v>107</v>
      </c>
      <c r="D36" s="2" t="s">
        <v>144</v>
      </c>
    </row>
    <row r="37" spans="1:6">
      <c r="A37" t="s">
        <v>29</v>
      </c>
      <c r="B37" t="s">
        <v>149</v>
      </c>
      <c r="C37" t="s">
        <v>107</v>
      </c>
      <c r="D37" s="2" t="s">
        <v>144</v>
      </c>
    </row>
    <row r="38" spans="1:6">
      <c r="A38" t="s">
        <v>29</v>
      </c>
      <c r="B38" t="s">
        <v>150</v>
      </c>
      <c r="C38" t="s">
        <v>107</v>
      </c>
      <c r="D38" s="2" t="s">
        <v>144</v>
      </c>
    </row>
    <row r="39" spans="1:6">
      <c r="A39" t="s">
        <v>29</v>
      </c>
      <c r="B39" t="s">
        <v>151</v>
      </c>
      <c r="C39" t="s">
        <v>107</v>
      </c>
      <c r="D39" s="2" t="s">
        <v>144</v>
      </c>
    </row>
    <row r="40" spans="1:6">
      <c r="A40" t="s">
        <v>29</v>
      </c>
      <c r="B40" t="s">
        <v>152</v>
      </c>
      <c r="C40" t="s">
        <v>107</v>
      </c>
      <c r="D40" s="2" t="s">
        <v>144</v>
      </c>
    </row>
    <row r="41" spans="1:6">
      <c r="A41" t="s">
        <v>29</v>
      </c>
      <c r="B41" t="s">
        <v>153</v>
      </c>
      <c r="C41" t="s">
        <v>107</v>
      </c>
      <c r="D41" s="2" t="s">
        <v>144</v>
      </c>
    </row>
    <row r="42" spans="1:6">
      <c r="A42" t="s">
        <v>29</v>
      </c>
      <c r="B42" t="s">
        <v>154</v>
      </c>
      <c r="C42" t="s">
        <v>94</v>
      </c>
      <c r="E42" s="76" t="s">
        <v>276</v>
      </c>
      <c r="F42" s="77" t="s">
        <v>277</v>
      </c>
    </row>
    <row r="43" spans="1:6">
      <c r="A43" t="s">
        <v>32</v>
      </c>
      <c r="B43" t="s">
        <v>82</v>
      </c>
      <c r="C43" t="s">
        <v>83</v>
      </c>
      <c r="D43" s="2" t="s">
        <v>84</v>
      </c>
    </row>
    <row r="44" spans="1:6">
      <c r="A44" t="s">
        <v>32</v>
      </c>
      <c r="B44" t="s">
        <v>104</v>
      </c>
      <c r="C44" t="s">
        <v>83</v>
      </c>
      <c r="D44" s="2" t="s">
        <v>105</v>
      </c>
    </row>
    <row r="45" spans="1:6" ht="43.2">
      <c r="A45" t="s">
        <v>32</v>
      </c>
      <c r="B45" t="s">
        <v>81</v>
      </c>
      <c r="C45" t="s">
        <v>83</v>
      </c>
      <c r="D45" s="2" t="s">
        <v>155</v>
      </c>
    </row>
    <row r="46" spans="1:6" ht="28.8">
      <c r="A46" t="s">
        <v>32</v>
      </c>
      <c r="B46" t="s">
        <v>110</v>
      </c>
      <c r="C46" t="s">
        <v>110</v>
      </c>
      <c r="D46" s="2" t="s">
        <v>111</v>
      </c>
    </row>
    <row r="47" spans="1:6">
      <c r="A47" t="s">
        <v>32</v>
      </c>
      <c r="B47" t="s">
        <v>156</v>
      </c>
      <c r="C47" t="s">
        <v>156</v>
      </c>
      <c r="D47" s="2" t="s">
        <v>157</v>
      </c>
    </row>
    <row r="48" spans="1:6">
      <c r="A48" t="s">
        <v>32</v>
      </c>
      <c r="B48" t="s">
        <v>158</v>
      </c>
      <c r="C48" t="s">
        <v>156</v>
      </c>
      <c r="D48" s="2" t="s">
        <v>159</v>
      </c>
    </row>
    <row r="49" spans="1:4">
      <c r="A49" t="s">
        <v>32</v>
      </c>
      <c r="B49" t="s">
        <v>160</v>
      </c>
      <c r="C49" t="s">
        <v>107</v>
      </c>
      <c r="D49" s="2" t="s">
        <v>161</v>
      </c>
    </row>
    <row r="50" spans="1:4">
      <c r="A50" t="s">
        <v>32</v>
      </c>
      <c r="B50" t="s">
        <v>162</v>
      </c>
      <c r="C50" t="s">
        <v>163</v>
      </c>
      <c r="D50" s="2" t="s">
        <v>164</v>
      </c>
    </row>
    <row r="51" spans="1:4">
      <c r="A51" t="s">
        <v>32</v>
      </c>
      <c r="B51" t="s">
        <v>165</v>
      </c>
      <c r="C51" t="s">
        <v>163</v>
      </c>
      <c r="D51" s="2" t="s">
        <v>166</v>
      </c>
    </row>
    <row r="52" spans="1:4">
      <c r="A52" t="s">
        <v>32</v>
      </c>
      <c r="B52" t="s">
        <v>167</v>
      </c>
      <c r="C52" t="s">
        <v>163</v>
      </c>
      <c r="D52" s="2" t="s">
        <v>168</v>
      </c>
    </row>
    <row r="53" spans="1:4">
      <c r="A53" t="s">
        <v>32</v>
      </c>
      <c r="B53" t="s">
        <v>169</v>
      </c>
      <c r="C53" t="s">
        <v>163</v>
      </c>
      <c r="D53" s="2" t="s">
        <v>170</v>
      </c>
    </row>
    <row r="54" spans="1:4">
      <c r="A54" t="s">
        <v>32</v>
      </c>
      <c r="B54" t="s">
        <v>171</v>
      </c>
      <c r="C54" t="s">
        <v>163</v>
      </c>
      <c r="D54" s="2" t="s">
        <v>172</v>
      </c>
    </row>
    <row r="55" spans="1:4">
      <c r="A55" t="s">
        <v>32</v>
      </c>
      <c r="B55" t="s">
        <v>173</v>
      </c>
      <c r="C55" t="s">
        <v>163</v>
      </c>
      <c r="D55" s="2" t="s">
        <v>174</v>
      </c>
    </row>
    <row r="56" spans="1:4">
      <c r="A56" t="s">
        <v>32</v>
      </c>
      <c r="B56" t="s">
        <v>175</v>
      </c>
      <c r="C56" t="s">
        <v>163</v>
      </c>
      <c r="D56" s="2" t="s">
        <v>176</v>
      </c>
    </row>
    <row r="57" spans="1:4">
      <c r="A57" t="s">
        <v>32</v>
      </c>
      <c r="B57" t="s">
        <v>177</v>
      </c>
      <c r="C57" t="s">
        <v>163</v>
      </c>
      <c r="D57" s="2" t="s">
        <v>178</v>
      </c>
    </row>
    <row r="58" spans="1:4">
      <c r="A58" t="s">
        <v>32</v>
      </c>
      <c r="B58" t="s">
        <v>179</v>
      </c>
      <c r="C58" t="s">
        <v>163</v>
      </c>
      <c r="D58" s="2" t="s">
        <v>180</v>
      </c>
    </row>
    <row r="59" spans="1:4">
      <c r="A59" t="s">
        <v>32</v>
      </c>
      <c r="B59" t="s">
        <v>181</v>
      </c>
      <c r="C59" t="s">
        <v>163</v>
      </c>
      <c r="D59" s="2" t="s">
        <v>182</v>
      </c>
    </row>
    <row r="60" spans="1:4">
      <c r="A60" t="s">
        <v>32</v>
      </c>
      <c r="B60" t="s">
        <v>183</v>
      </c>
      <c r="C60" t="s">
        <v>163</v>
      </c>
      <c r="D60" s="2" t="s">
        <v>184</v>
      </c>
    </row>
    <row r="61" spans="1:4">
      <c r="A61" t="s">
        <v>32</v>
      </c>
      <c r="B61" t="s">
        <v>185</v>
      </c>
      <c r="C61" t="s">
        <v>163</v>
      </c>
      <c r="D61" s="2" t="s">
        <v>186</v>
      </c>
    </row>
    <row r="62" spans="1:4">
      <c r="A62" t="s">
        <v>32</v>
      </c>
      <c r="B62" t="s">
        <v>187</v>
      </c>
      <c r="C62" t="s">
        <v>163</v>
      </c>
      <c r="D62" s="2" t="s">
        <v>188</v>
      </c>
    </row>
    <row r="63" spans="1:4">
      <c r="A63" t="s">
        <v>32</v>
      </c>
      <c r="B63" t="s">
        <v>189</v>
      </c>
      <c r="C63" t="s">
        <v>163</v>
      </c>
      <c r="D63" s="2" t="s">
        <v>190</v>
      </c>
    </row>
    <row r="64" spans="1:4">
      <c r="A64" t="s">
        <v>32</v>
      </c>
      <c r="B64" t="s">
        <v>191</v>
      </c>
      <c r="C64" t="s">
        <v>163</v>
      </c>
      <c r="D64" s="2" t="s">
        <v>192</v>
      </c>
    </row>
    <row r="65" spans="1:4">
      <c r="A65" t="s">
        <v>32</v>
      </c>
      <c r="B65" t="s">
        <v>52</v>
      </c>
      <c r="C65" t="s">
        <v>163</v>
      </c>
      <c r="D65" s="2" t="s">
        <v>66</v>
      </c>
    </row>
    <row r="66" spans="1:4">
      <c r="A66" t="s">
        <v>32</v>
      </c>
      <c r="B66" t="s">
        <v>50</v>
      </c>
      <c r="C66" t="s">
        <v>163</v>
      </c>
      <c r="D66" s="2" t="s">
        <v>67</v>
      </c>
    </row>
    <row r="67" spans="1:4">
      <c r="A67" t="s">
        <v>32</v>
      </c>
      <c r="B67" t="s">
        <v>68</v>
      </c>
      <c r="C67" t="s">
        <v>163</v>
      </c>
      <c r="D67" s="2" t="s">
        <v>69</v>
      </c>
    </row>
    <row r="68" spans="1:4">
      <c r="A68" t="s">
        <v>32</v>
      </c>
      <c r="B68" t="s">
        <v>54</v>
      </c>
      <c r="C68" t="s">
        <v>163</v>
      </c>
      <c r="D68" s="2" t="s">
        <v>55</v>
      </c>
    </row>
    <row r="69" spans="1:4">
      <c r="A69" t="s">
        <v>32</v>
      </c>
      <c r="B69" t="s">
        <v>193</v>
      </c>
      <c r="C69" t="s">
        <v>83</v>
      </c>
      <c r="D69" s="2" t="s">
        <v>194</v>
      </c>
    </row>
    <row r="70" spans="1:4">
      <c r="A70" t="s">
        <v>32</v>
      </c>
      <c r="B70" t="s">
        <v>195</v>
      </c>
      <c r="C70" t="s">
        <v>107</v>
      </c>
      <c r="D70" s="2" t="s">
        <v>196</v>
      </c>
    </row>
    <row r="71" spans="1:4">
      <c r="A71" t="s">
        <v>32</v>
      </c>
      <c r="B71" t="s">
        <v>197</v>
      </c>
      <c r="C71" t="s">
        <v>83</v>
      </c>
      <c r="D71" s="2" t="s">
        <v>198</v>
      </c>
    </row>
    <row r="72" spans="1:4">
      <c r="A72" t="s">
        <v>32</v>
      </c>
      <c r="B72" t="s">
        <v>199</v>
      </c>
      <c r="C72" t="s">
        <v>107</v>
      </c>
      <c r="D72" s="2" t="s">
        <v>200</v>
      </c>
    </row>
    <row r="73" spans="1:4">
      <c r="A73" t="s">
        <v>32</v>
      </c>
      <c r="B73" t="s">
        <v>201</v>
      </c>
      <c r="C73" t="s">
        <v>83</v>
      </c>
      <c r="D73" s="2" t="s">
        <v>202</v>
      </c>
    </row>
    <row r="74" spans="1:4">
      <c r="A74" t="s">
        <v>32</v>
      </c>
      <c r="B74" t="s">
        <v>203</v>
      </c>
      <c r="C74" t="s">
        <v>107</v>
      </c>
      <c r="D74" s="2" t="s">
        <v>204</v>
      </c>
    </row>
    <row r="75" spans="1:4">
      <c r="A75" t="s">
        <v>31</v>
      </c>
      <c r="B75" t="s">
        <v>82</v>
      </c>
      <c r="C75" t="s">
        <v>83</v>
      </c>
      <c r="D75" s="2" t="s">
        <v>84</v>
      </c>
    </row>
    <row r="76" spans="1:4">
      <c r="A76" t="s">
        <v>31</v>
      </c>
      <c r="B76" t="s">
        <v>104</v>
      </c>
      <c r="C76" t="s">
        <v>83</v>
      </c>
      <c r="D76" s="2" t="s">
        <v>105</v>
      </c>
    </row>
    <row r="77" spans="1:4">
      <c r="A77" t="s">
        <v>31</v>
      </c>
      <c r="B77" t="s">
        <v>205</v>
      </c>
      <c r="C77" t="s">
        <v>83</v>
      </c>
      <c r="D77" s="2" t="s">
        <v>206</v>
      </c>
    </row>
    <row r="78" spans="1:4" ht="28.8">
      <c r="A78" t="s">
        <v>31</v>
      </c>
      <c r="B78" t="s">
        <v>110</v>
      </c>
      <c r="C78" t="s">
        <v>110</v>
      </c>
      <c r="D78" s="2" t="s">
        <v>111</v>
      </c>
    </row>
    <row r="79" spans="1:4">
      <c r="A79" t="s">
        <v>31</v>
      </c>
      <c r="B79" t="s">
        <v>207</v>
      </c>
      <c r="C79" t="s">
        <v>163</v>
      </c>
    </row>
    <row r="80" spans="1:4">
      <c r="A80" t="s">
        <v>31</v>
      </c>
      <c r="B80" t="s">
        <v>208</v>
      </c>
      <c r="C80" t="s">
        <v>163</v>
      </c>
    </row>
    <row r="81" spans="1:4">
      <c r="A81" t="s">
        <v>31</v>
      </c>
      <c r="B81" t="s">
        <v>209</v>
      </c>
      <c r="C81" t="s">
        <v>163</v>
      </c>
      <c r="D81" s="2" t="s">
        <v>210</v>
      </c>
    </row>
    <row r="82" spans="1:4">
      <c r="A82" t="s">
        <v>31</v>
      </c>
      <c r="B82" t="s">
        <v>211</v>
      </c>
      <c r="C82" t="s">
        <v>83</v>
      </c>
      <c r="D82" s="2" t="s">
        <v>212</v>
      </c>
    </row>
    <row r="83" spans="1:4">
      <c r="A83" t="s">
        <v>31</v>
      </c>
      <c r="B83" t="s">
        <v>213</v>
      </c>
      <c r="C83" t="s">
        <v>163</v>
      </c>
      <c r="D83" s="2" t="s">
        <v>214</v>
      </c>
    </row>
    <row r="84" spans="1:4">
      <c r="A84" t="s">
        <v>31</v>
      </c>
      <c r="B84" t="s">
        <v>215</v>
      </c>
      <c r="C84" t="s">
        <v>163</v>
      </c>
      <c r="D84" s="2" t="s">
        <v>216</v>
      </c>
    </row>
    <row r="85" spans="1:4">
      <c r="A85" t="s">
        <v>31</v>
      </c>
      <c r="B85" t="s">
        <v>217</v>
      </c>
      <c r="C85" t="s">
        <v>163</v>
      </c>
      <c r="D85" s="2" t="s">
        <v>218</v>
      </c>
    </row>
    <row r="86" spans="1:4">
      <c r="A86" t="s">
        <v>31</v>
      </c>
      <c r="B86" t="s">
        <v>219</v>
      </c>
      <c r="C86" t="s">
        <v>163</v>
      </c>
      <c r="D86" s="2" t="s">
        <v>220</v>
      </c>
    </row>
    <row r="87" spans="1:4">
      <c r="A87" t="s">
        <v>31</v>
      </c>
      <c r="B87" t="s">
        <v>221</v>
      </c>
      <c r="C87" t="s">
        <v>163</v>
      </c>
      <c r="D87" s="2" t="s">
        <v>222</v>
      </c>
    </row>
    <row r="88" spans="1:4">
      <c r="A88" t="s">
        <v>31</v>
      </c>
      <c r="B88">
        <v>400</v>
      </c>
      <c r="C88" t="s">
        <v>163</v>
      </c>
      <c r="D88" s="2" t="s">
        <v>223</v>
      </c>
    </row>
    <row r="89" spans="1:4">
      <c r="A89" t="s">
        <v>31</v>
      </c>
      <c r="B89">
        <v>410</v>
      </c>
      <c r="C89" t="s">
        <v>163</v>
      </c>
      <c r="D89" s="2" t="s">
        <v>223</v>
      </c>
    </row>
    <row r="90" spans="1:4">
      <c r="A90" t="s">
        <v>31</v>
      </c>
      <c r="B90">
        <v>420</v>
      </c>
      <c r="C90" t="s">
        <v>163</v>
      </c>
      <c r="D90" s="2" t="s">
        <v>223</v>
      </c>
    </row>
    <row r="91" spans="1:4">
      <c r="A91" t="s">
        <v>31</v>
      </c>
      <c r="B91">
        <v>430</v>
      </c>
      <c r="C91" t="s">
        <v>163</v>
      </c>
      <c r="D91" s="2" t="s">
        <v>223</v>
      </c>
    </row>
    <row r="92" spans="1:4">
      <c r="A92" t="s">
        <v>31</v>
      </c>
      <c r="B92">
        <v>440</v>
      </c>
      <c r="C92" t="s">
        <v>163</v>
      </c>
      <c r="D92" s="2" t="s">
        <v>223</v>
      </c>
    </row>
    <row r="93" spans="1:4">
      <c r="A93" t="s">
        <v>31</v>
      </c>
      <c r="B93">
        <v>450</v>
      </c>
      <c r="C93" t="s">
        <v>163</v>
      </c>
      <c r="D93" s="2" t="s">
        <v>223</v>
      </c>
    </row>
    <row r="94" spans="1:4">
      <c r="A94" t="s">
        <v>31</v>
      </c>
      <c r="B94">
        <v>460</v>
      </c>
      <c r="C94" t="s">
        <v>163</v>
      </c>
      <c r="D94" s="2" t="s">
        <v>223</v>
      </c>
    </row>
    <row r="95" spans="1:4">
      <c r="A95" t="s">
        <v>31</v>
      </c>
      <c r="B95">
        <v>470</v>
      </c>
      <c r="C95" t="s">
        <v>163</v>
      </c>
      <c r="D95" s="2" t="s">
        <v>223</v>
      </c>
    </row>
    <row r="96" spans="1:4">
      <c r="A96" t="s">
        <v>31</v>
      </c>
      <c r="B96">
        <v>480</v>
      </c>
      <c r="C96" t="s">
        <v>163</v>
      </c>
      <c r="D96" s="2" t="s">
        <v>223</v>
      </c>
    </row>
    <row r="97" spans="1:4">
      <c r="A97" t="s">
        <v>31</v>
      </c>
      <c r="B97">
        <v>490</v>
      </c>
      <c r="C97" t="s">
        <v>163</v>
      </c>
      <c r="D97" s="2" t="s">
        <v>223</v>
      </c>
    </row>
    <row r="98" spans="1:4">
      <c r="A98" t="s">
        <v>31</v>
      </c>
      <c r="B98">
        <v>500</v>
      </c>
      <c r="C98" t="s">
        <v>163</v>
      </c>
      <c r="D98" s="2" t="s">
        <v>223</v>
      </c>
    </row>
    <row r="99" spans="1:4">
      <c r="A99" t="s">
        <v>31</v>
      </c>
      <c r="B99">
        <v>510</v>
      </c>
      <c r="C99" t="s">
        <v>163</v>
      </c>
      <c r="D99" s="2" t="s">
        <v>223</v>
      </c>
    </row>
    <row r="100" spans="1:4">
      <c r="A100" t="s">
        <v>31</v>
      </c>
      <c r="B100">
        <v>520</v>
      </c>
      <c r="C100" t="s">
        <v>163</v>
      </c>
      <c r="D100" s="2" t="s">
        <v>223</v>
      </c>
    </row>
    <row r="101" spans="1:4">
      <c r="A101" t="s">
        <v>31</v>
      </c>
      <c r="B101">
        <v>530</v>
      </c>
      <c r="C101" t="s">
        <v>163</v>
      </c>
      <c r="D101" s="2" t="s">
        <v>223</v>
      </c>
    </row>
    <row r="102" spans="1:4">
      <c r="A102" t="s">
        <v>31</v>
      </c>
      <c r="B102">
        <v>540</v>
      </c>
      <c r="C102" t="s">
        <v>163</v>
      </c>
      <c r="D102" s="2" t="s">
        <v>223</v>
      </c>
    </row>
    <row r="103" spans="1:4">
      <c r="A103" t="s">
        <v>31</v>
      </c>
      <c r="B103">
        <v>550</v>
      </c>
      <c r="C103" t="s">
        <v>163</v>
      </c>
      <c r="D103" s="2" t="s">
        <v>223</v>
      </c>
    </row>
    <row r="104" spans="1:4">
      <c r="A104" t="s">
        <v>31</v>
      </c>
      <c r="B104">
        <v>560</v>
      </c>
      <c r="C104" t="s">
        <v>163</v>
      </c>
      <c r="D104" s="2" t="s">
        <v>223</v>
      </c>
    </row>
    <row r="105" spans="1:4">
      <c r="A105" t="s">
        <v>31</v>
      </c>
      <c r="B105">
        <v>570</v>
      </c>
      <c r="C105" t="s">
        <v>163</v>
      </c>
      <c r="D105" s="2" t="s">
        <v>223</v>
      </c>
    </row>
    <row r="106" spans="1:4">
      <c r="A106" t="s">
        <v>31</v>
      </c>
      <c r="B106">
        <v>580</v>
      </c>
      <c r="C106" t="s">
        <v>163</v>
      </c>
      <c r="D106" s="2" t="s">
        <v>223</v>
      </c>
    </row>
    <row r="107" spans="1:4">
      <c r="A107" t="s">
        <v>31</v>
      </c>
      <c r="B107">
        <v>590</v>
      </c>
      <c r="C107" t="s">
        <v>163</v>
      </c>
      <c r="D107" s="2" t="s">
        <v>223</v>
      </c>
    </row>
    <row r="108" spans="1:4">
      <c r="A108" t="s">
        <v>31</v>
      </c>
      <c r="B108">
        <v>600</v>
      </c>
      <c r="C108" t="s">
        <v>163</v>
      </c>
      <c r="D108" s="2" t="s">
        <v>223</v>
      </c>
    </row>
    <row r="109" spans="1:4">
      <c r="A109" t="s">
        <v>31</v>
      </c>
      <c r="B109">
        <v>610</v>
      </c>
      <c r="C109" t="s">
        <v>163</v>
      </c>
      <c r="D109" s="2" t="s">
        <v>223</v>
      </c>
    </row>
    <row r="110" spans="1:4">
      <c r="A110" t="s">
        <v>31</v>
      </c>
      <c r="B110">
        <v>620</v>
      </c>
      <c r="C110" t="s">
        <v>163</v>
      </c>
      <c r="D110" s="2" t="s">
        <v>223</v>
      </c>
    </row>
    <row r="111" spans="1:4">
      <c r="A111" t="s">
        <v>31</v>
      </c>
      <c r="B111">
        <v>630</v>
      </c>
      <c r="C111" t="s">
        <v>163</v>
      </c>
      <c r="D111" s="2" t="s">
        <v>223</v>
      </c>
    </row>
    <row r="112" spans="1:4">
      <c r="A112" t="s">
        <v>31</v>
      </c>
      <c r="B112">
        <v>640</v>
      </c>
      <c r="C112" t="s">
        <v>163</v>
      </c>
      <c r="D112" s="2" t="s">
        <v>223</v>
      </c>
    </row>
    <row r="113" spans="1:4">
      <c r="A113" t="s">
        <v>31</v>
      </c>
      <c r="B113">
        <v>650</v>
      </c>
      <c r="C113" t="s">
        <v>163</v>
      </c>
      <c r="D113" s="2" t="s">
        <v>223</v>
      </c>
    </row>
    <row r="114" spans="1:4">
      <c r="A114" t="s">
        <v>31</v>
      </c>
      <c r="B114">
        <v>660</v>
      </c>
      <c r="C114" t="s">
        <v>163</v>
      </c>
      <c r="D114" s="2" t="s">
        <v>223</v>
      </c>
    </row>
    <row r="115" spans="1:4">
      <c r="A115" t="s">
        <v>31</v>
      </c>
      <c r="B115">
        <v>670</v>
      </c>
      <c r="C115" t="s">
        <v>163</v>
      </c>
      <c r="D115" s="2" t="s">
        <v>223</v>
      </c>
    </row>
    <row r="116" spans="1:4">
      <c r="A116" t="s">
        <v>31</v>
      </c>
      <c r="B116">
        <v>680</v>
      </c>
      <c r="C116" t="s">
        <v>163</v>
      </c>
      <c r="D116" s="2" t="s">
        <v>223</v>
      </c>
    </row>
    <row r="117" spans="1:4">
      <c r="A117" t="s">
        <v>31</v>
      </c>
      <c r="B117">
        <v>690</v>
      </c>
      <c r="C117" t="s">
        <v>163</v>
      </c>
      <c r="D117" s="2" t="s">
        <v>223</v>
      </c>
    </row>
    <row r="118" spans="1:4">
      <c r="A118" t="s">
        <v>31</v>
      </c>
      <c r="B118">
        <v>700</v>
      </c>
      <c r="C118" t="s">
        <v>163</v>
      </c>
      <c r="D118" s="2" t="s">
        <v>223</v>
      </c>
    </row>
    <row r="119" spans="1:4">
      <c r="A119" t="s">
        <v>30</v>
      </c>
      <c r="B119" t="s">
        <v>104</v>
      </c>
      <c r="C119" t="s">
        <v>83</v>
      </c>
      <c r="D119" s="2" t="s">
        <v>105</v>
      </c>
    </row>
    <row r="120" spans="1:4">
      <c r="A120" t="s">
        <v>30</v>
      </c>
      <c r="B120" t="s">
        <v>33</v>
      </c>
      <c r="C120" t="s">
        <v>107</v>
      </c>
      <c r="D120" s="2" t="s">
        <v>224</v>
      </c>
    </row>
    <row r="121" spans="1:4" ht="144">
      <c r="A121" t="s">
        <v>30</v>
      </c>
      <c r="B121" t="s">
        <v>225</v>
      </c>
      <c r="C121" t="s">
        <v>107</v>
      </c>
      <c r="D121" s="2" t="s">
        <v>226</v>
      </c>
    </row>
    <row r="122" spans="1:4">
      <c r="A122" t="s">
        <v>30</v>
      </c>
      <c r="B122" t="s">
        <v>227</v>
      </c>
      <c r="C122" t="s">
        <v>107</v>
      </c>
      <c r="D122" s="2" t="s">
        <v>161</v>
      </c>
    </row>
    <row r="123" spans="1:4">
      <c r="A123" t="s">
        <v>30</v>
      </c>
      <c r="B123" t="s">
        <v>228</v>
      </c>
      <c r="C123" t="s">
        <v>107</v>
      </c>
      <c r="D123" s="2" t="s">
        <v>229</v>
      </c>
    </row>
    <row r="124" spans="1:4">
      <c r="A124" t="s">
        <v>30</v>
      </c>
      <c r="B124" t="s">
        <v>230</v>
      </c>
      <c r="C124" t="s">
        <v>163</v>
      </c>
      <c r="D124" s="2" t="s">
        <v>231</v>
      </c>
    </row>
    <row r="125" spans="1:4">
      <c r="A125" t="s">
        <v>33</v>
      </c>
      <c r="B125" t="s">
        <v>232</v>
      </c>
      <c r="C125" t="s">
        <v>107</v>
      </c>
      <c r="D125" s="2" t="s">
        <v>233</v>
      </c>
    </row>
    <row r="126" spans="1:4">
      <c r="A126" t="s">
        <v>33</v>
      </c>
      <c r="B126" t="s">
        <v>234</v>
      </c>
      <c r="C126" t="s">
        <v>83</v>
      </c>
      <c r="D126" s="2" t="s">
        <v>235</v>
      </c>
    </row>
    <row r="127" spans="1:4">
      <c r="A127" t="s">
        <v>33</v>
      </c>
      <c r="B127" t="s">
        <v>236</v>
      </c>
      <c r="C127" t="s">
        <v>83</v>
      </c>
      <c r="D127" s="2" t="s">
        <v>237</v>
      </c>
    </row>
    <row r="128" spans="1:4">
      <c r="A128" t="s">
        <v>33</v>
      </c>
      <c r="B128" t="s">
        <v>238</v>
      </c>
      <c r="C128" t="s">
        <v>83</v>
      </c>
      <c r="D128" s="2" t="s">
        <v>239</v>
      </c>
    </row>
    <row r="129" spans="1:4">
      <c r="A129" t="s">
        <v>33</v>
      </c>
      <c r="B129" t="s">
        <v>240</v>
      </c>
      <c r="C129" t="s">
        <v>83</v>
      </c>
      <c r="D129" s="2" t="s">
        <v>241</v>
      </c>
    </row>
    <row r="130" spans="1:4" ht="43.2">
      <c r="A130" t="s">
        <v>33</v>
      </c>
      <c r="B130" t="s">
        <v>242</v>
      </c>
      <c r="C130" t="s">
        <v>107</v>
      </c>
      <c r="D130" s="2" t="s">
        <v>243</v>
      </c>
    </row>
    <row r="131" spans="1:4" ht="28.8">
      <c r="A131" t="s">
        <v>33</v>
      </c>
      <c r="B131" t="s">
        <v>244</v>
      </c>
      <c r="C131" t="s">
        <v>107</v>
      </c>
      <c r="D131" s="2" t="s">
        <v>245</v>
      </c>
    </row>
    <row r="132" spans="1:4">
      <c r="A132" s="107" t="s">
        <v>33</v>
      </c>
      <c r="B132" s="107" t="s">
        <v>246</v>
      </c>
      <c r="C132" s="107" t="s">
        <v>83</v>
      </c>
      <c r="D132" s="108" t="s">
        <v>247</v>
      </c>
    </row>
    <row r="133" spans="1:4">
      <c r="A133" s="107" t="s">
        <v>33</v>
      </c>
      <c r="B133" s="107" t="s">
        <v>248</v>
      </c>
      <c r="C133" s="107" t="s">
        <v>83</v>
      </c>
      <c r="D133" s="108" t="s">
        <v>249</v>
      </c>
    </row>
    <row r="134" spans="1:4">
      <c r="A134" s="107" t="s">
        <v>33</v>
      </c>
      <c r="B134" s="107" t="s">
        <v>250</v>
      </c>
      <c r="C134" s="107" t="s">
        <v>83</v>
      </c>
      <c r="D134" s="108" t="s">
        <v>251</v>
      </c>
    </row>
    <row r="135" spans="1:4">
      <c r="A135" s="107" t="s">
        <v>33</v>
      </c>
      <c r="B135" s="107" t="s">
        <v>252</v>
      </c>
      <c r="C135" s="107" t="s">
        <v>83</v>
      </c>
      <c r="D135" s="108" t="s">
        <v>253</v>
      </c>
    </row>
    <row r="136" spans="1:4">
      <c r="A136" s="107" t="s">
        <v>33</v>
      </c>
      <c r="B136" s="107" t="s">
        <v>254</v>
      </c>
      <c r="C136" s="107" t="s">
        <v>83</v>
      </c>
      <c r="D136" s="108" t="s">
        <v>255</v>
      </c>
    </row>
    <row r="137" spans="1:4">
      <c r="A137" s="107" t="s">
        <v>33</v>
      </c>
      <c r="B137" s="107" t="s">
        <v>256</v>
      </c>
      <c r="C137" s="107" t="s">
        <v>83</v>
      </c>
      <c r="D137" s="108" t="s">
        <v>257</v>
      </c>
    </row>
    <row r="138" spans="1:4">
      <c r="A138" s="107" t="s">
        <v>33</v>
      </c>
      <c r="B138" s="107" t="s">
        <v>258</v>
      </c>
      <c r="C138" s="107" t="s">
        <v>107</v>
      </c>
      <c r="D138" s="108" t="s">
        <v>259</v>
      </c>
    </row>
    <row r="139" spans="1:4">
      <c r="A139" s="107" t="s">
        <v>33</v>
      </c>
      <c r="B139" s="107" t="s">
        <v>260</v>
      </c>
      <c r="C139" s="107" t="s">
        <v>107</v>
      </c>
      <c r="D139" s="108" t="s">
        <v>261</v>
      </c>
    </row>
    <row r="141" spans="1:4">
      <c r="A141" s="67" t="s">
        <v>46</v>
      </c>
      <c r="B141" s="74" t="s">
        <v>47</v>
      </c>
      <c r="C141" s="74" t="s">
        <v>48</v>
      </c>
      <c r="D141" s="74" t="s">
        <v>49</v>
      </c>
    </row>
    <row r="142" spans="1:4">
      <c r="A142" s="68" t="s">
        <v>46</v>
      </c>
      <c r="B142" s="75" t="s">
        <v>50</v>
      </c>
      <c r="C142" s="75" t="s">
        <v>48</v>
      </c>
      <c r="D142" s="75" t="s">
        <v>51</v>
      </c>
    </row>
    <row r="143" spans="1:4">
      <c r="A143" s="67" t="s">
        <v>46</v>
      </c>
      <c r="B143" s="74" t="s">
        <v>52</v>
      </c>
      <c r="C143" s="74" t="s">
        <v>48</v>
      </c>
      <c r="D143" s="74" t="s">
        <v>53</v>
      </c>
    </row>
    <row r="144" spans="1:4">
      <c r="A144" s="68" t="s">
        <v>46</v>
      </c>
      <c r="B144" s="75" t="s">
        <v>54</v>
      </c>
      <c r="C144" s="75" t="s">
        <v>48</v>
      </c>
      <c r="D144" s="75" t="s">
        <v>55</v>
      </c>
    </row>
    <row r="145" spans="1:4">
      <c r="A145" s="67" t="s">
        <v>46</v>
      </c>
      <c r="B145" s="74" t="s">
        <v>56</v>
      </c>
      <c r="C145" s="74" t="s">
        <v>48</v>
      </c>
      <c r="D145" s="74" t="s">
        <v>57</v>
      </c>
    </row>
    <row r="146" spans="1:4">
      <c r="A146" s="68" t="s">
        <v>36</v>
      </c>
      <c r="B146" s="75" t="s">
        <v>58</v>
      </c>
      <c r="C146" s="75">
        <v>86</v>
      </c>
      <c r="D146" s="75" t="s">
        <v>59</v>
      </c>
    </row>
    <row r="147" spans="1:4">
      <c r="A147" s="67" t="s">
        <v>36</v>
      </c>
      <c r="B147" s="74" t="s">
        <v>60</v>
      </c>
      <c r="C147" s="74">
        <v>86</v>
      </c>
      <c r="D147" s="74" t="s">
        <v>61</v>
      </c>
    </row>
    <row r="148" spans="1:4">
      <c r="A148" s="68" t="s">
        <v>35</v>
      </c>
      <c r="B148" s="75" t="s">
        <v>62</v>
      </c>
      <c r="C148" s="75">
        <v>2</v>
      </c>
      <c r="D148" s="75" t="s">
        <v>63</v>
      </c>
    </row>
    <row r="149" spans="1:4">
      <c r="A149" s="67" t="s">
        <v>35</v>
      </c>
      <c r="B149" s="74" t="s">
        <v>64</v>
      </c>
      <c r="C149" s="74">
        <v>2</v>
      </c>
      <c r="D149" s="74" t="s">
        <v>65</v>
      </c>
    </row>
    <row r="150" spans="1:4">
      <c r="A150" s="68" t="s">
        <v>35</v>
      </c>
      <c r="B150" s="75" t="s">
        <v>52</v>
      </c>
      <c r="C150" s="75">
        <v>2</v>
      </c>
      <c r="D150" s="75" t="s">
        <v>66</v>
      </c>
    </row>
    <row r="151" spans="1:4">
      <c r="A151" s="67" t="s">
        <v>35</v>
      </c>
      <c r="B151" s="74" t="s">
        <v>50</v>
      </c>
      <c r="C151" s="74">
        <v>2</v>
      </c>
      <c r="D151" s="74" t="s">
        <v>67</v>
      </c>
    </row>
    <row r="152" spans="1:4">
      <c r="A152" s="68" t="s">
        <v>35</v>
      </c>
      <c r="B152" s="75" t="s">
        <v>68</v>
      </c>
      <c r="C152" s="75">
        <v>2</v>
      </c>
      <c r="D152" s="75" t="s">
        <v>69</v>
      </c>
    </row>
    <row r="153" spans="1:4">
      <c r="A153" s="67" t="s">
        <v>35</v>
      </c>
      <c r="B153" s="74" t="s">
        <v>54</v>
      </c>
      <c r="C153" s="74">
        <v>2</v>
      </c>
      <c r="D153" s="74" t="s">
        <v>55</v>
      </c>
    </row>
    <row r="154" spans="1:4">
      <c r="A154" s="68" t="s">
        <v>35</v>
      </c>
      <c r="B154" s="75" t="s">
        <v>70</v>
      </c>
      <c r="C154" s="75">
        <v>2</v>
      </c>
      <c r="D154" s="75" t="s">
        <v>71</v>
      </c>
    </row>
    <row r="155" spans="1:4">
      <c r="A155" s="67" t="s">
        <v>35</v>
      </c>
      <c r="B155" s="74" t="s">
        <v>72</v>
      </c>
      <c r="C155" s="74">
        <v>2</v>
      </c>
      <c r="D155" s="74" t="s">
        <v>73</v>
      </c>
    </row>
    <row r="156" spans="1:4">
      <c r="A156" s="68" t="s">
        <v>35</v>
      </c>
      <c r="B156" s="75" t="s">
        <v>74</v>
      </c>
      <c r="C156" s="75">
        <v>2</v>
      </c>
      <c r="D156" s="75" t="s">
        <v>75</v>
      </c>
    </row>
    <row r="157" spans="1:4">
      <c r="A157" s="67" t="s">
        <v>35</v>
      </c>
      <c r="B157" s="74" t="s">
        <v>76</v>
      </c>
      <c r="C157" s="74">
        <v>2</v>
      </c>
      <c r="D157" s="74" t="s">
        <v>71</v>
      </c>
    </row>
    <row r="158" spans="1:4">
      <c r="A158" s="68" t="s">
        <v>35</v>
      </c>
      <c r="B158" s="75" t="s">
        <v>77</v>
      </c>
      <c r="C158" s="75">
        <v>2</v>
      </c>
      <c r="D158" s="75" t="s">
        <v>73</v>
      </c>
    </row>
    <row r="159" spans="1:4">
      <c r="A159" s="67" t="s">
        <v>35</v>
      </c>
      <c r="B159" s="74" t="s">
        <v>78</v>
      </c>
      <c r="C159" s="74">
        <v>2</v>
      </c>
      <c r="D159" s="74" t="s">
        <v>75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67</vt:i4>
      </vt:variant>
    </vt:vector>
  </HeadingPairs>
  <TitlesOfParts>
    <vt:vector size="79" baseType="lpstr">
      <vt:lpstr>Phase 1</vt:lpstr>
      <vt:lpstr>Overview</vt:lpstr>
      <vt:lpstr>Field knowledge</vt:lpstr>
      <vt:lpstr>Vinh's Project Analysis</vt:lpstr>
      <vt:lpstr>encounter_with_wfd</vt:lpstr>
      <vt:lpstr>Tables</vt:lpstr>
      <vt:lpstr>Sheet1</vt:lpstr>
      <vt:lpstr>Calendar</vt:lpstr>
      <vt:lpstr>Schedule</vt:lpstr>
      <vt:lpstr>Sheet9</vt:lpstr>
      <vt:lpstr>wf folder</vt:lpstr>
      <vt:lpstr>Data Desc</vt:lpstr>
      <vt:lpstr>Calendar10Month</vt:lpstr>
      <vt:lpstr>Calendar10Year</vt:lpstr>
      <vt:lpstr>Calendar11Month</vt:lpstr>
      <vt:lpstr>Calendar11Year</vt:lpstr>
      <vt:lpstr>Calendar12Month</vt:lpstr>
      <vt:lpstr>Calendar12Year</vt:lpstr>
      <vt:lpstr>Calendar1Month</vt:lpstr>
      <vt:lpstr>Calendar1Year</vt:lpstr>
      <vt:lpstr>Calendar2Month</vt:lpstr>
      <vt:lpstr>Calendar2Year</vt:lpstr>
      <vt:lpstr>Calendar3Month</vt:lpstr>
      <vt:lpstr>Calendar3Year</vt:lpstr>
      <vt:lpstr>Calendar4Month</vt:lpstr>
      <vt:lpstr>Calendar4Year</vt:lpstr>
      <vt:lpstr>Calendar5Month</vt:lpstr>
      <vt:lpstr>Calendar5Year</vt:lpstr>
      <vt:lpstr>Calendar6Month</vt:lpstr>
      <vt:lpstr>Calendar6Year</vt:lpstr>
      <vt:lpstr>Calendar7Month</vt:lpstr>
      <vt:lpstr>Calendar7Year</vt:lpstr>
      <vt:lpstr>Calendar8Month</vt:lpstr>
      <vt:lpstr>Calendar8Year</vt:lpstr>
      <vt:lpstr>Calendar9Month</vt:lpstr>
      <vt:lpstr>Calendar9Year</vt:lpstr>
      <vt:lpstr>ColumnTitleRegion1..H12.1</vt:lpstr>
      <vt:lpstr>ColumnTitleRegion10..H54.1</vt:lpstr>
      <vt:lpstr>ColumnTitleRegion11..C56.1</vt:lpstr>
      <vt:lpstr>ColumnTitleRegion12..D56.1</vt:lpstr>
      <vt:lpstr>ColumnTitleRegion13..H68.1</vt:lpstr>
      <vt:lpstr>ColumnTitleRegion14..C70.1</vt:lpstr>
      <vt:lpstr>ColumnTitleRegion15..D70.1</vt:lpstr>
      <vt:lpstr>ColumnTitleRegion16..H82.1</vt:lpstr>
      <vt:lpstr>ColumnTitleRegion17..C84.1</vt:lpstr>
      <vt:lpstr>ColumnTitleRegion18..D84.1</vt:lpstr>
      <vt:lpstr>ColumnTitleRegion19..H96.1</vt:lpstr>
      <vt:lpstr>ColumnTitleRegion2..C14.1</vt:lpstr>
      <vt:lpstr>ColumnTitleRegion20..C98.1</vt:lpstr>
      <vt:lpstr>ColumnTitleRegion21..D98.1</vt:lpstr>
      <vt:lpstr>ColumnTitleRegion22..H110.1</vt:lpstr>
      <vt:lpstr>ColumnTitleRegion23..C112.1</vt:lpstr>
      <vt:lpstr>ColumnTitleRegion24..D112.1</vt:lpstr>
      <vt:lpstr>ColumnTitleRegion25..H124.1</vt:lpstr>
      <vt:lpstr>ColumnTitleRegion26..C126.1</vt:lpstr>
      <vt:lpstr>ColumnTitleRegion27..D126.1</vt:lpstr>
      <vt:lpstr>ColumnTitleRegion28..H138.1</vt:lpstr>
      <vt:lpstr>ColumnTitleRegion29..C140.1</vt:lpstr>
      <vt:lpstr>ColumnTitleRegion3..D14.1</vt:lpstr>
      <vt:lpstr>ColumnTitleRegion30..D140.1</vt:lpstr>
      <vt:lpstr>ColumnTitleRegion31..H152.1</vt:lpstr>
      <vt:lpstr>ColumnTitleRegion32..C154.1</vt:lpstr>
      <vt:lpstr>ColumnTitleRegion33..D154.1</vt:lpstr>
      <vt:lpstr>ColumnTitleRegion34..H166.1</vt:lpstr>
      <vt:lpstr>ColumnTitleRegion35..C168.1</vt:lpstr>
      <vt:lpstr>ColumnTitleRegion36..D168.1</vt:lpstr>
      <vt:lpstr>ColumnTitleRegion4..H26.1</vt:lpstr>
      <vt:lpstr>ColumnTitleRegion5..C28.1</vt:lpstr>
      <vt:lpstr>ColumnTitleRegion6..D28.1</vt:lpstr>
      <vt:lpstr>ColumnTitleRegion7..H40.1</vt:lpstr>
      <vt:lpstr>ColumnTitleRegion8..C42.1</vt:lpstr>
      <vt:lpstr>ColumnTitleRegion9..D42.1</vt:lpstr>
      <vt:lpstr>MinuteText</vt:lpstr>
      <vt:lpstr>Calendar!Print_Area</vt:lpstr>
      <vt:lpstr>Schedule!Print_Titles</vt:lpstr>
      <vt:lpstr>ScheduleStart</vt:lpstr>
      <vt:lpstr>ThisRow</vt:lpstr>
      <vt:lpstr>Times</vt:lpstr>
      <vt:lpstr>WeekStart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Nguyen</dc:creator>
  <cp:lastModifiedBy>Vinh Nguyen</cp:lastModifiedBy>
  <dcterms:created xsi:type="dcterms:W3CDTF">2015-06-05T18:17:20Z</dcterms:created>
  <dcterms:modified xsi:type="dcterms:W3CDTF">2025-07-03T15:37:39Z</dcterms:modified>
</cp:coreProperties>
</file>