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va\OneDrive\TCC\5_SUAVE\1_code\Data\"/>
    </mc:Choice>
  </mc:AlternateContent>
  <bookViews>
    <workbookView xWindow="0" yWindow="0" windowWidth="20490" windowHeight="7755" firstSheet="4" activeTab="4"/>
  </bookViews>
  <sheets>
    <sheet name="Vehicle" sheetId="1" r:id="rId1"/>
    <sheet name="Configs" sheetId="2" r:id="rId2"/>
    <sheet name="Mission" sheetId="3" r:id="rId3"/>
    <sheet name="Weight_breakdown" sheetId="4" r:id="rId4"/>
    <sheet name="Payload_Range" sheetId="5" r:id="rId5"/>
    <sheet name="Compr_Drag" sheetId="6" r:id="rId6"/>
    <sheet name="Parasite_Drag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6" l="1"/>
  <c r="L13" i="7"/>
  <c r="K30" i="7"/>
  <c r="L30" i="7" s="1"/>
  <c r="F28" i="5"/>
  <c r="F29" i="5"/>
  <c r="F27" i="5"/>
  <c r="L14" i="7" l="1"/>
  <c r="L7" i="7"/>
  <c r="L8" i="7"/>
  <c r="L9" i="7"/>
  <c r="L10" i="7"/>
  <c r="L11" i="7"/>
  <c r="L12" i="7"/>
  <c r="L6" i="7"/>
  <c r="K7" i="7"/>
  <c r="K8" i="7"/>
  <c r="K9" i="7"/>
  <c r="K10" i="7"/>
  <c r="K11" i="7"/>
  <c r="K12" i="7"/>
  <c r="K13" i="7"/>
  <c r="K6" i="7"/>
  <c r="J12" i="7"/>
  <c r="J13" i="7"/>
  <c r="J7" i="7"/>
  <c r="J8" i="7"/>
  <c r="J9" i="7"/>
  <c r="J10" i="7"/>
  <c r="J11" i="7"/>
  <c r="J6" i="7"/>
  <c r="AR19" i="6"/>
  <c r="AR20" i="6"/>
  <c r="AR21" i="6"/>
  <c r="AR22" i="6"/>
  <c r="AR23" i="6"/>
  <c r="AR24" i="6"/>
  <c r="AR25" i="6"/>
  <c r="AR26" i="6"/>
  <c r="AR27" i="6"/>
  <c r="AR28" i="6"/>
  <c r="AR33" i="6"/>
  <c r="AR34" i="6"/>
  <c r="AR35" i="6"/>
  <c r="AR36" i="6"/>
  <c r="AR37" i="6"/>
  <c r="AR38" i="6"/>
  <c r="AR39" i="6"/>
  <c r="AR40" i="6"/>
  <c r="AR41" i="6"/>
  <c r="AR42" i="6"/>
  <c r="AR48" i="6"/>
  <c r="AR49" i="6"/>
  <c r="AR50" i="6"/>
  <c r="AR51" i="6"/>
  <c r="AR52" i="6"/>
  <c r="AR53" i="6"/>
  <c r="AR54" i="6"/>
  <c r="AR55" i="6"/>
  <c r="AR56" i="6"/>
  <c r="AR57" i="6"/>
  <c r="AR47" i="6"/>
  <c r="AR32" i="6"/>
  <c r="AQ3" i="6"/>
  <c r="AR18" i="6"/>
  <c r="AR6" i="6"/>
  <c r="AR7" i="6"/>
  <c r="AR8" i="6"/>
  <c r="AR9" i="6"/>
  <c r="AR10" i="6"/>
  <c r="AR11" i="6"/>
  <c r="AR13" i="6"/>
  <c r="AR14" i="6"/>
  <c r="AR15" i="6"/>
  <c r="AR5" i="6"/>
  <c r="H5" i="4"/>
  <c r="J5" i="4" s="1"/>
  <c r="K14" i="7" l="1"/>
  <c r="M14" i="7" s="1"/>
  <c r="M8" i="7"/>
  <c r="N7" i="7"/>
  <c r="N6" i="7"/>
  <c r="M12" i="7"/>
  <c r="M11" i="7"/>
  <c r="M10" i="7"/>
  <c r="M13" i="7"/>
  <c r="M9" i="7"/>
  <c r="N10" i="7"/>
  <c r="M6" i="7"/>
  <c r="M7" i="7"/>
  <c r="N9" i="7"/>
  <c r="N13" i="7"/>
  <c r="N12" i="7"/>
  <c r="N11" i="7"/>
  <c r="N8" i="7"/>
  <c r="AR12" i="6"/>
  <c r="P19" i="6"/>
  <c r="P5" i="6"/>
  <c r="P48" i="6"/>
  <c r="P49" i="6"/>
  <c r="P50" i="6"/>
  <c r="P51" i="6"/>
  <c r="P52" i="6"/>
  <c r="P53" i="6"/>
  <c r="P54" i="6"/>
  <c r="P55" i="6"/>
  <c r="P56" i="6"/>
  <c r="P57" i="6"/>
  <c r="P47" i="6"/>
  <c r="P33" i="6"/>
  <c r="P34" i="6"/>
  <c r="P35" i="6"/>
  <c r="P36" i="6"/>
  <c r="P37" i="6"/>
  <c r="P38" i="6"/>
  <c r="P39" i="6"/>
  <c r="P40" i="6"/>
  <c r="P41" i="6"/>
  <c r="P42" i="6"/>
  <c r="P32" i="6"/>
  <c r="P20" i="6"/>
  <c r="P21" i="6"/>
  <c r="P22" i="6"/>
  <c r="P23" i="6"/>
  <c r="P24" i="6"/>
  <c r="P25" i="6"/>
  <c r="P26" i="6"/>
  <c r="P27" i="6"/>
  <c r="P28" i="6"/>
  <c r="P18" i="6"/>
  <c r="P15" i="6"/>
  <c r="P6" i="6"/>
  <c r="P7" i="6"/>
  <c r="P8" i="6"/>
  <c r="P9" i="6"/>
  <c r="P10" i="6"/>
  <c r="P11" i="6"/>
  <c r="P12" i="6"/>
  <c r="P13" i="6"/>
  <c r="P14" i="6"/>
  <c r="C14" i="5"/>
  <c r="D14" i="5" s="1"/>
  <c r="B12" i="5"/>
  <c r="C12" i="5" s="1"/>
  <c r="D12" i="5" s="1"/>
  <c r="B11" i="5"/>
  <c r="D11" i="5" s="1"/>
  <c r="C13" i="5"/>
  <c r="B13" i="5" s="1"/>
  <c r="G20" i="4"/>
  <c r="H13" i="4"/>
  <c r="I13" i="4" s="1"/>
  <c r="H14" i="4"/>
  <c r="I14" i="4" s="1"/>
  <c r="H15" i="4"/>
  <c r="I15" i="4" s="1"/>
  <c r="H16" i="4"/>
  <c r="I16" i="4" s="1"/>
  <c r="H17" i="4"/>
  <c r="H18" i="4"/>
  <c r="I18" i="4" s="1"/>
  <c r="H19" i="4"/>
  <c r="I19" i="4" s="1"/>
  <c r="H12" i="4"/>
  <c r="I12" i="4" s="1"/>
  <c r="I6" i="4"/>
  <c r="H8" i="4"/>
  <c r="I8" i="4" s="1"/>
  <c r="H7" i="4"/>
  <c r="I7" i="4" s="1"/>
  <c r="I5" i="4"/>
  <c r="H4" i="4"/>
  <c r="I4" i="4" s="1"/>
  <c r="H3" i="4"/>
  <c r="J3" i="4" s="1"/>
  <c r="H2" i="4"/>
  <c r="I2" i="4" s="1"/>
  <c r="G3" i="4"/>
  <c r="G4" i="4"/>
  <c r="G5" i="4"/>
  <c r="G6" i="4"/>
  <c r="G7" i="4"/>
  <c r="G8" i="4"/>
  <c r="G2" i="4"/>
  <c r="F3" i="4"/>
  <c r="F4" i="4"/>
  <c r="F5" i="4"/>
  <c r="F6" i="4"/>
  <c r="F7" i="4"/>
  <c r="F8" i="4"/>
  <c r="F2" i="4"/>
  <c r="N14" i="7" l="1"/>
  <c r="H20" i="4"/>
  <c r="I20" i="4" s="1"/>
  <c r="I17" i="4"/>
  <c r="I3" i="4"/>
  <c r="D13" i="5"/>
  <c r="B108" i="1"/>
  <c r="B90" i="1"/>
  <c r="B66" i="1"/>
  <c r="B64" i="1"/>
  <c r="B65" i="1" s="1"/>
  <c r="B46" i="1"/>
  <c r="B44" i="1"/>
  <c r="B45" i="1" s="1"/>
  <c r="B24" i="1"/>
  <c r="B22" i="1"/>
  <c r="B23" i="1" s="1"/>
</calcChain>
</file>

<file path=xl/sharedStrings.xml><?xml version="1.0" encoding="utf-8"?>
<sst xmlns="http://schemas.openxmlformats.org/spreadsheetml/2006/main" count="878" uniqueCount="255">
  <si>
    <t>Wing</t>
  </si>
  <si>
    <t>AR</t>
  </si>
  <si>
    <t>Sweep 1/4c</t>
  </si>
  <si>
    <t>t/c</t>
  </si>
  <si>
    <t>Taper Ratio</t>
  </si>
  <si>
    <t>Span Efficiency</t>
  </si>
  <si>
    <t xml:space="preserve">Span </t>
  </si>
  <si>
    <t>Chord (Root)</t>
  </si>
  <si>
    <t>Chord (Tip)</t>
  </si>
  <si>
    <t>Mean Aerodynamic Chord</t>
  </si>
  <si>
    <t>Reference Area</t>
  </si>
  <si>
    <t>Wetted Area</t>
  </si>
  <si>
    <t>Exposed Area</t>
  </si>
  <si>
    <t>Affected Area</t>
  </si>
  <si>
    <t>Twist Angle (Root)</t>
  </si>
  <si>
    <t>Twist Angle (Tip)</t>
  </si>
  <si>
    <t>Flap Chord (%)</t>
  </si>
  <si>
    <t>Flap Type</t>
  </si>
  <si>
    <t>Dynamic Pressure Ratio</t>
  </si>
  <si>
    <t>Unit</t>
  </si>
  <si>
    <t>Value</t>
  </si>
  <si>
    <t>Origin (x axis)</t>
  </si>
  <si>
    <t>Double Slotted</t>
  </si>
  <si>
    <t>Degrees</t>
  </si>
  <si>
    <t>m</t>
  </si>
  <si>
    <t>m^2</t>
  </si>
  <si>
    <t>Horizontal Tail</t>
  </si>
  <si>
    <t>Vertical Tail</t>
  </si>
  <si>
    <t>Fuselage</t>
  </si>
  <si>
    <t>Seats Abreast</t>
  </si>
  <si>
    <t>Seat Pitch</t>
  </si>
  <si>
    <t>Fineness Nose</t>
  </si>
  <si>
    <t>Fineness Tail</t>
  </si>
  <si>
    <t>Length Nose</t>
  </si>
  <si>
    <t>Length Tail</t>
  </si>
  <si>
    <t>Length Cabin</t>
  </si>
  <si>
    <t>Length Total</t>
  </si>
  <si>
    <t>Fore Space</t>
  </si>
  <si>
    <t>Aft Space</t>
  </si>
  <si>
    <t>Width</t>
  </si>
  <si>
    <t>Maximum Height</t>
  </si>
  <si>
    <t>Side Projected Area</t>
  </si>
  <si>
    <t>Front Projected Area</t>
  </si>
  <si>
    <t>Effective Diameter</t>
  </si>
  <si>
    <t>Differential Pressure</t>
  </si>
  <si>
    <t>Height at 1/4 Length</t>
  </si>
  <si>
    <t>Height at 3/4 Length</t>
  </si>
  <si>
    <t xml:space="preserve">Height at 1/4 Chord Wing Root </t>
  </si>
  <si>
    <t>Pa</t>
  </si>
  <si>
    <t>Turbofan</t>
  </si>
  <si>
    <t>Number of Engines</t>
  </si>
  <si>
    <t>Bypass Ratio</t>
  </si>
  <si>
    <t>Engine Length</t>
  </si>
  <si>
    <t>Nacelle Diameter</t>
  </si>
  <si>
    <t>Origin (X)</t>
  </si>
  <si>
    <t>Origin (Y)</t>
  </si>
  <si>
    <t>Origin (Z)</t>
  </si>
  <si>
    <t>Component</t>
  </si>
  <si>
    <t>Inlet Nozzle</t>
  </si>
  <si>
    <t>Polytropic Efficiency</t>
  </si>
  <si>
    <t>Pressure Ratio</t>
  </si>
  <si>
    <t>Low Pressure Compressor</t>
  </si>
  <si>
    <t>High Pressure Compressor</t>
  </si>
  <si>
    <t>Low Pressure Turbine</t>
  </si>
  <si>
    <t>High Pressure Turbine</t>
  </si>
  <si>
    <t>Combustor</t>
  </si>
  <si>
    <t>Core Nozzle</t>
  </si>
  <si>
    <t>Efficiency</t>
  </si>
  <si>
    <t>Alphac</t>
  </si>
  <si>
    <t>Turbine Inlet Temperature</t>
  </si>
  <si>
    <t>Fuel Data</t>
  </si>
  <si>
    <t>K</t>
  </si>
  <si>
    <t>Jet A</t>
  </si>
  <si>
    <t>Fan Nozzle</t>
  </si>
  <si>
    <t>Fan</t>
  </si>
  <si>
    <t>Total Design Thrust</t>
  </si>
  <si>
    <t>Altitude</t>
  </si>
  <si>
    <t>Mach Number</t>
  </si>
  <si>
    <t>ISA Deviation</t>
  </si>
  <si>
    <t>C°</t>
  </si>
  <si>
    <t>ft</t>
  </si>
  <si>
    <t>N</t>
  </si>
  <si>
    <t>Takeoff Configuration</t>
  </si>
  <si>
    <t>Flap Angle</t>
  </si>
  <si>
    <t>Slat Angle</t>
  </si>
  <si>
    <t>V2/Vs</t>
  </si>
  <si>
    <t>Maximum Lift Coefficient</t>
  </si>
  <si>
    <t>Cruise Configuration</t>
  </si>
  <si>
    <t>Cruise with Spoilers Configuration</t>
  </si>
  <si>
    <t>Spoiler Angle</t>
  </si>
  <si>
    <t>Cutback Configuration</t>
  </si>
  <si>
    <t>Maximum Lift Coefficient Factor</t>
  </si>
  <si>
    <t>Landing Configuration</t>
  </si>
  <si>
    <t>Vref/Vs</t>
  </si>
  <si>
    <t>Short Field Takeoff Configuration</t>
  </si>
  <si>
    <t>Airport</t>
  </si>
  <si>
    <t>Armosphere</t>
  </si>
  <si>
    <t>US Standard 1976</t>
  </si>
  <si>
    <t>First Climb Segment</t>
  </si>
  <si>
    <t>Type</t>
  </si>
  <si>
    <t>Cte V, Cte ROC</t>
  </si>
  <si>
    <t>Altitude Start</t>
  </si>
  <si>
    <t>Altitude End</t>
  </si>
  <si>
    <t>Airspeed</t>
  </si>
  <si>
    <t>Rate of Climb</t>
  </si>
  <si>
    <t>km</t>
  </si>
  <si>
    <t>m/s</t>
  </si>
  <si>
    <t>ft/min</t>
  </si>
  <si>
    <t>Second Climb Segmet</t>
  </si>
  <si>
    <t>Third Climb Segment</t>
  </si>
  <si>
    <t>Fourth Climb Segment</t>
  </si>
  <si>
    <t>Fifth Climb Segment</t>
  </si>
  <si>
    <t>Cruise Segment</t>
  </si>
  <si>
    <t>Cte V, Cte h</t>
  </si>
  <si>
    <t>knots</t>
  </si>
  <si>
    <t>Distance</t>
  </si>
  <si>
    <t>nm</t>
  </si>
  <si>
    <t>First Descent Segment</t>
  </si>
  <si>
    <t>Rate of Descent</t>
  </si>
  <si>
    <t>Second Descent Segment</t>
  </si>
  <si>
    <t>Third Descent Segment</t>
  </si>
  <si>
    <t>E170 AR</t>
  </si>
  <si>
    <t>MTOW</t>
  </si>
  <si>
    <t>Operating Empty Weight</t>
  </si>
  <si>
    <t>kg</t>
  </si>
  <si>
    <t>Takeoff Weight</t>
  </si>
  <si>
    <t>MZFW</t>
  </si>
  <si>
    <t>Cargo</t>
  </si>
  <si>
    <t>Maximum Payload</t>
  </si>
  <si>
    <t>Maximum Fuel</t>
  </si>
  <si>
    <t>-------------------------------------------</t>
  </si>
  <si>
    <t>DESIGN WEIGHTS</t>
  </si>
  <si>
    <t>Maximum Takeoff Weigth ......... :</t>
  </si>
  <si>
    <t>Maximum Zero Fuel Weigth ....... :</t>
  </si>
  <si>
    <t>Maximum Fuel Weigth ............ :</t>
  </si>
  <si>
    <t>Maximum Payload Weigth ......... :</t>
  </si>
  <si>
    <t>ASSUMPTIONS FOR WEIGHT ESTIMATION</t>
  </si>
  <si>
    <t>Airplane type .................. :</t>
  </si>
  <si>
    <t>Flight Controls type ........... :</t>
  </si>
  <si>
    <t>EMPTY WEIGHT BREAKDOWN</t>
  </si>
  <si>
    <t>Horizontal tail ................ :</t>
  </si>
  <si>
    <t>Propulsion ..................... :</t>
  </si>
  <si>
    <t>Rudder ......................... :</t>
  </si>
  <si>
    <t>Systems ........................ :</t>
  </si>
  <si>
    <t>Fuselage ....................... :</t>
  </si>
  <si>
    <t>Landing gear ................... :</t>
  </si>
  <si>
    <t>Vertical tail .................. :</t>
  </si>
  <si>
    <t>Wing ........................... :</t>
  </si>
  <si>
    <t>........ EMPTY WEIGHT .......... :</t>
  </si>
  <si>
    <t>SYSTEMS WEIGHT BREAKDOWN</t>
  </si>
  <si>
    <t>Control systems ................ :</t>
  </si>
  <si>
    <t>Avionics ....................... :</t>
  </si>
  <si>
    <t>Optionals ...................... :</t>
  </si>
  <si>
    <t>Air conditioner ................ :</t>
  </si>
  <si>
    <t>Instruments .................... :</t>
  </si>
  <si>
    <t>Hydraulics ..................... :</t>
  </si>
  <si>
    <t>Apu ............................ :</t>
  </si>
  <si>
    <t>Electrical ..................... :</t>
  </si>
  <si>
    <t>Furnish ........................ :</t>
  </si>
  <si>
    <t>-----------------------------------</t>
  </si>
  <si>
    <t>--------</t>
  </si>
  <si>
    <t>E170_weight_breakdown.dat</t>
  </si>
  <si>
    <t>REFERENCE</t>
  </si>
  <si>
    <t>REFERENCE - E170 AR</t>
  </si>
  <si>
    <t>SUAVE</t>
  </si>
  <si>
    <t>Weight</t>
  </si>
  <si>
    <t>DIFFERENCE</t>
  </si>
  <si>
    <t>Propulsion</t>
  </si>
  <si>
    <t>Rudder</t>
  </si>
  <si>
    <t>Systems</t>
  </si>
  <si>
    <t>Landing Gear</t>
  </si>
  <si>
    <t>TOTAL</t>
  </si>
  <si>
    <t xml:space="preserve">    RANGE    </t>
  </si>
  <si>
    <t xml:space="preserve">   PAYLOAD   </t>
  </si>
  <si>
    <t xml:space="preserve">   FUEL      </t>
  </si>
  <si>
    <t xml:space="preserve">    TOW      </t>
  </si>
  <si>
    <t xml:space="preserve">  </t>
  </si>
  <si>
    <t xml:space="preserve">     nm      </t>
  </si>
  <si>
    <t xml:space="preserve">     kg      </t>
  </si>
  <si>
    <t xml:space="preserve">    kg       </t>
  </si>
  <si>
    <t>PayloadRangeDiagram.dat</t>
  </si>
  <si>
    <t>E170 AR - APM</t>
  </si>
  <si>
    <t>Maximum Takeoff Weight ...........( MTOW ).....:</t>
  </si>
  <si>
    <t>Operational Empty Weight .........( OEW  ).....:</t>
  </si>
  <si>
    <t>Maximum Zero Fuel Weight .........( MZFW ).....:</t>
  </si>
  <si>
    <t>Maximum Payload Weight ...........( PLDMX  )...:</t>
  </si>
  <si>
    <t>Maximum Fuel Weight ..............( FUELMX )...:</t>
  </si>
  <si>
    <t>Reserve Fuel  .................................:</t>
  </si>
  <si>
    <t>Figure</t>
  </si>
  <si>
    <t>ISA</t>
  </si>
  <si>
    <t>Reserve(nm,min)</t>
  </si>
  <si>
    <t>(Flight)</t>
  </si>
  <si>
    <t>BOW</t>
  </si>
  <si>
    <t>Max Usable Fuel</t>
  </si>
  <si>
    <t>Max Payload</t>
  </si>
  <si>
    <t xml:space="preserve"> TOTAL COMPRESSIBILITY DRAG </t>
  </si>
  <si>
    <t>-----------------------------------------------------------------------------------------------------------------------</t>
  </si>
  <si>
    <t xml:space="preserve"> HORIZONTAL_STABILIZER  ( t/c: 0.110 )</t>
  </si>
  <si>
    <t xml:space="preserve"> MAIN_WING  ( t/c: 0.110 )</t>
  </si>
  <si>
    <t xml:space="preserve">  CL   </t>
  </si>
  <si>
    <t xml:space="preserve">  M=0.450 </t>
  </si>
  <si>
    <t xml:space="preserve"> M=0.500 </t>
  </si>
  <si>
    <t xml:space="preserve"> M=0.550 </t>
  </si>
  <si>
    <t xml:space="preserve"> M=0.600 </t>
  </si>
  <si>
    <t xml:space="preserve"> M=0.650 </t>
  </si>
  <si>
    <t xml:space="preserve"> M=0.700 </t>
  </si>
  <si>
    <t xml:space="preserve"> M=0.750 </t>
  </si>
  <si>
    <t xml:space="preserve"> M=0.800 </t>
  </si>
  <si>
    <t xml:space="preserve"> M=0.850 </t>
  </si>
  <si>
    <t xml:space="preserve"> M=0.900 </t>
  </si>
  <si>
    <t xml:space="preserve"> M=0.950 </t>
  </si>
  <si>
    <t xml:space="preserve"> </t>
  </si>
  <si>
    <t>CL</t>
  </si>
  <si>
    <t>PLOT DATA</t>
  </si>
  <si>
    <t>MACH</t>
  </si>
  <si>
    <t>CD</t>
  </si>
  <si>
    <t>COLUMN</t>
  </si>
  <si>
    <t xml:space="preserve">      CDO      </t>
  </si>
  <si>
    <t xml:space="preserve">  WETTED AREA  </t>
  </si>
  <si>
    <t xml:space="preserve">  FORM FACTOR  </t>
  </si>
  <si>
    <t xml:space="preserve"> FLAT PLATE CF.</t>
  </si>
  <si>
    <t xml:space="preserve"> REYNOLDS FACT.</t>
  </si>
  <si>
    <t xml:space="preserve"> COMPRES. FACT.</t>
  </si>
  <si>
    <t xml:space="preserve">                                      </t>
  </si>
  <si>
    <t xml:space="preserve">      [-]      </t>
  </si>
  <si>
    <t xml:space="preserve">      [m2]     </t>
  </si>
  <si>
    <t xml:space="preserve">               </t>
  </si>
  <si>
    <t xml:space="preserve"> vertical_stabilizer                  </t>
  </si>
  <si>
    <t xml:space="preserve"> main_wing                            </t>
  </si>
  <si>
    <t xml:space="preserve"> horizontal_stabilizer                </t>
  </si>
  <si>
    <t xml:space="preserve"> Pylon (TOTAL)                        </t>
  </si>
  <si>
    <t xml:space="preserve"> fuselage                             </t>
  </si>
  <si>
    <t xml:space="preserve"> turbofan  (EACH)                     </t>
  </si>
  <si>
    <t xml:space="preserve"> Miscellaneous Drag                   </t>
  </si>
  <si>
    <t xml:space="preserve">        -      </t>
  </si>
  <si>
    <t xml:space="preserve"> Drag Coefficient Increment           </t>
  </si>
  <si>
    <t xml:space="preserve">                             SUM 	  </t>
  </si>
  <si>
    <t>MEDIUM R</t>
  </si>
  <si>
    <t>FULLY PO</t>
  </si>
  <si>
    <t>Operating Empty Weight/Basic Operating Weight</t>
  </si>
  <si>
    <t>* Reference - SUAVE 07-07-2018</t>
  </si>
  <si>
    <t>E170</t>
  </si>
  <si>
    <t>E190</t>
  </si>
  <si>
    <t xml:space="preserve"> VERTICAL_STABILIZER  ( t/c: 0.120 )</t>
  </si>
  <si>
    <t xml:space="preserve"> Sunday, 08. July 2018 05:43:20 PM</t>
  </si>
  <si>
    <t>Difference</t>
  </si>
  <si>
    <t xml:space="preserve">            COMPONENT                 </t>
  </si>
  <si>
    <t xml:space="preserve"> Monday, 09. July 2018 07:05:06 PM</t>
  </si>
  <si>
    <t>Wednesday, 11. July 2018 08:29:54</t>
  </si>
  <si>
    <t>PM</t>
  </si>
  <si>
    <t>ANGE</t>
  </si>
  <si>
    <t>WERED</t>
  </si>
  <si>
    <t>DIFF</t>
  </si>
  <si>
    <t>Tuesday, 17. July 2018 09:24:30 PM</t>
  </si>
  <si>
    <t>Normalizando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</si>
</sst>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1" xfId="0" applyNumberFormat="1" applyFont="1" applyBorder="1"/>
    <xf numFmtId="0" fontId="2" fillId="2" borderId="1" xfId="0" applyFont="1" applyFill="1" applyBorder="1"/>
    <xf numFmtId="2" fontId="3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2" fontId="3" fillId="3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2" fillId="4" borderId="1" xfId="0" applyFont="1" applyFill="1" applyBorder="1"/>
    <xf numFmtId="2" fontId="3" fillId="4" borderId="1" xfId="0" applyNumberFormat="1" applyFont="1" applyFill="1" applyBorder="1"/>
    <xf numFmtId="0" fontId="3" fillId="4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/>
    <xf numFmtId="0" fontId="2" fillId="0" borderId="1" xfId="0" applyFont="1" applyFill="1" applyBorder="1"/>
    <xf numFmtId="2" fontId="3" fillId="0" borderId="1" xfId="0" applyNumberFormat="1" applyFont="1" applyFill="1" applyBorder="1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3" borderId="1" xfId="0" applyFont="1" applyFill="1" applyBorder="1"/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10" fontId="3" fillId="0" borderId="1" xfId="1" applyNumberFormat="1" applyFont="1" applyBorder="1"/>
    <xf numFmtId="10" fontId="2" fillId="0" borderId="1" xfId="1" applyNumberFormat="1" applyFont="1" applyBorder="1"/>
    <xf numFmtId="0" fontId="2" fillId="0" borderId="2" xfId="0" applyFont="1" applyBorder="1"/>
    <xf numFmtId="0" fontId="2" fillId="0" borderId="12" xfId="0" applyFont="1" applyBorder="1"/>
    <xf numFmtId="0" fontId="2" fillId="0" borderId="3" xfId="0" applyFont="1" applyBorder="1"/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quotePrefix="1" applyFont="1" applyBorder="1"/>
    <xf numFmtId="1" fontId="3" fillId="0" borderId="0" xfId="0" applyNumberFormat="1" applyFont="1"/>
    <xf numFmtId="0" fontId="3" fillId="0" borderId="11" xfId="0" quotePrefix="1" applyFont="1" applyBorder="1"/>
    <xf numFmtId="0" fontId="3" fillId="0" borderId="0" xfId="0" applyFont="1" applyAlignment="1"/>
    <xf numFmtId="0" fontId="2" fillId="0" borderId="1" xfId="0" applyFont="1" applyBorder="1" applyAlignment="1">
      <alignment horizontal="center"/>
    </xf>
    <xf numFmtId="164" fontId="3" fillId="0" borderId="1" xfId="0" applyNumberFormat="1" applyFont="1" applyBorder="1"/>
    <xf numFmtId="2" fontId="2" fillId="0" borderId="2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0" xfId="1" applyNumberFormat="1" applyFont="1"/>
    <xf numFmtId="10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Payload Range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Reference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0449897750511249E-2"/>
                  <c:y val="3.727233725568876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9.406952965235181E-2"/>
                  <c:y val="3.874944420759608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269938650306748"/>
                  <c:y val="4.931747444603134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0838445807770961"/>
                  <c:y val="-3.049554866374535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Payload_Range!$A$11:$A$14</c:f>
              <c:numCache>
                <c:formatCode>General</c:formatCode>
                <c:ptCount val="4"/>
                <c:pt idx="0">
                  <c:v>0</c:v>
                </c:pt>
                <c:pt idx="1">
                  <c:v>1340</c:v>
                </c:pt>
                <c:pt idx="2">
                  <c:v>2020</c:v>
                </c:pt>
                <c:pt idx="3">
                  <c:v>2320</c:v>
                </c:pt>
              </c:numCache>
            </c:numRef>
          </c:xVal>
          <c:yVal>
            <c:numRef>
              <c:f>Payload_Range!$B$11:$B$14</c:f>
              <c:numCache>
                <c:formatCode>General</c:formatCode>
                <c:ptCount val="4"/>
                <c:pt idx="0">
                  <c:v>9404</c:v>
                </c:pt>
                <c:pt idx="1">
                  <c:v>9404</c:v>
                </c:pt>
                <c:pt idx="2">
                  <c:v>7036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SUAVE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803680981595091E-2"/>
                  <c:y val="-4.320202727363925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376278118609557E-3"/>
                  <c:y val="-2.5412957219788416E-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9.4887525562373683E-3"/>
                  <c:y val="-3.303684438572413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Payload_Range!$A$26:$A$29</c:f>
              <c:numCache>
                <c:formatCode>General</c:formatCode>
                <c:ptCount val="4"/>
                <c:pt idx="0">
                  <c:v>0</c:v>
                </c:pt>
                <c:pt idx="1">
                  <c:v>1389</c:v>
                </c:pt>
                <c:pt idx="2">
                  <c:v>2067</c:v>
                </c:pt>
                <c:pt idx="3">
                  <c:v>2389</c:v>
                </c:pt>
              </c:numCache>
            </c:numRef>
          </c:xVal>
          <c:yVal>
            <c:numRef>
              <c:f>Payload_Range!$B$26:$B$29</c:f>
              <c:numCache>
                <c:formatCode>General</c:formatCode>
                <c:ptCount val="4"/>
                <c:pt idx="0">
                  <c:v>9404</c:v>
                </c:pt>
                <c:pt idx="1">
                  <c:v>9404</c:v>
                </c:pt>
                <c:pt idx="2">
                  <c:v>7036</c:v>
                </c:pt>
                <c:pt idx="3">
                  <c:v>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-1707826112"/>
        <c:axId val="-1707820128"/>
      </c:scatterChart>
      <c:valAx>
        <c:axId val="-170782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Range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707820128"/>
        <c:crosses val="autoZero"/>
        <c:crossBetween val="midCat"/>
      </c:valAx>
      <c:valAx>
        <c:axId val="-17078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Payload (kg)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70782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 TOTAL COMPRESSIBILITY DRAG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Compr_Drag!$A$1</c:f>
              <c:strCache>
                <c:ptCount val="1"/>
                <c:pt idx="0">
                  <c:v>E170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Compr_Drag!$O$5:$O$15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Compr_Drag!$P$5:$P$15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6.9999999999999994E-5</c:v>
                </c:pt>
                <c:pt idx="4">
                  <c:v>2.3000000000000001E-4</c:v>
                </c:pt>
                <c:pt idx="5">
                  <c:v>6.9999999999999999E-4</c:v>
                </c:pt>
                <c:pt idx="6">
                  <c:v>1.91E-3</c:v>
                </c:pt>
                <c:pt idx="7">
                  <c:v>4.9100000000000003E-3</c:v>
                </c:pt>
                <c:pt idx="8">
                  <c:v>1.193E-2</c:v>
                </c:pt>
                <c:pt idx="9">
                  <c:v>2.7550000000000002E-2</c:v>
                </c:pt>
                <c:pt idx="10">
                  <c:v>6.08E-2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Compr_Drag!$AC$1</c:f>
              <c:strCache>
                <c:ptCount val="1"/>
                <c:pt idx="0">
                  <c:v>E190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Compr_Drag!$AQ$5:$AQ$15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Compr_Drag!$AR$5:$AR$15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8.0000000000000007E-5</c:v>
                </c:pt>
                <c:pt idx="4">
                  <c:v>2.7E-4</c:v>
                </c:pt>
                <c:pt idx="5">
                  <c:v>8.0000000000000004E-4</c:v>
                </c:pt>
                <c:pt idx="6">
                  <c:v>2.1900000000000001E-3</c:v>
                </c:pt>
                <c:pt idx="7">
                  <c:v>5.62E-3</c:v>
                </c:pt>
                <c:pt idx="8">
                  <c:v>1.366E-2</c:v>
                </c:pt>
                <c:pt idx="9">
                  <c:v>3.1550000000000002E-2</c:v>
                </c:pt>
                <c:pt idx="10">
                  <c:v>6.9639999999999994E-2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7819040"/>
        <c:axId val="-1707820672"/>
      </c:scatterChart>
      <c:valAx>
        <c:axId val="-1707819040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707820672"/>
        <c:crosses val="autoZero"/>
        <c:crossBetween val="midCat"/>
      </c:valAx>
      <c:valAx>
        <c:axId val="-17078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7078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HORIZONTAL_STABILIZER  ( t/c: 0.110 )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Compr_Drag!$A$1</c:f>
              <c:strCache>
                <c:ptCount val="1"/>
                <c:pt idx="0">
                  <c:v>E170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Compr_Drag!$O$18:$O$28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Compr_Drag!$P$18:$P$28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1.0000000000000001E-5</c:v>
                </c:pt>
                <c:pt idx="5">
                  <c:v>3.0000000000000001E-5</c:v>
                </c:pt>
                <c:pt idx="6">
                  <c:v>8.0000000000000007E-5</c:v>
                </c:pt>
                <c:pt idx="7">
                  <c:v>2.1000000000000001E-4</c:v>
                </c:pt>
                <c:pt idx="8">
                  <c:v>5.1999999999999995E-4</c:v>
                </c:pt>
                <c:pt idx="9">
                  <c:v>1.1999999999999999E-3</c:v>
                </c:pt>
                <c:pt idx="10">
                  <c:v>2.64E-3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Compr_Drag!$AC$1</c:f>
              <c:strCache>
                <c:ptCount val="1"/>
                <c:pt idx="0">
                  <c:v>E190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Compr_Drag!$AQ$18:$AQ$28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Compr_Drag!$AR$18:$AR$28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1.0000000000000001E-5</c:v>
                </c:pt>
                <c:pt idx="6">
                  <c:v>4.0000000000000003E-5</c:v>
                </c:pt>
                <c:pt idx="7">
                  <c:v>1E-4</c:v>
                </c:pt>
                <c:pt idx="8">
                  <c:v>2.5000000000000001E-4</c:v>
                </c:pt>
                <c:pt idx="9">
                  <c:v>5.6999999999999998E-4</c:v>
                </c:pt>
                <c:pt idx="10">
                  <c:v>1.25E-3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7822304"/>
        <c:axId val="-1707815232"/>
      </c:scatterChart>
      <c:valAx>
        <c:axId val="-1707822304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707815232"/>
        <c:crosses val="autoZero"/>
        <c:crossBetween val="midCat"/>
      </c:valAx>
      <c:valAx>
        <c:axId val="-17078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70782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MAIN_WING  ( t/c: 0.110 )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Compr_Drag!$A$1</c:f>
              <c:strCache>
                <c:ptCount val="1"/>
                <c:pt idx="0">
                  <c:v>E170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Compr_Drag!$O$32:$O$42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Compr_Drag!$P$32:$P$42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2.0000000000000002E-5</c:v>
                </c:pt>
                <c:pt idx="3">
                  <c:v>6.9999999999999994E-5</c:v>
                </c:pt>
                <c:pt idx="4">
                  <c:v>2.2000000000000001E-4</c:v>
                </c:pt>
                <c:pt idx="5">
                  <c:v>6.4999999999999997E-4</c:v>
                </c:pt>
                <c:pt idx="6">
                  <c:v>1.7799999999999999E-3</c:v>
                </c:pt>
                <c:pt idx="7">
                  <c:v>4.5799999999999999E-3</c:v>
                </c:pt>
                <c:pt idx="8">
                  <c:v>1.1129999999999999E-2</c:v>
                </c:pt>
                <c:pt idx="9">
                  <c:v>2.5690000000000001E-2</c:v>
                </c:pt>
                <c:pt idx="10">
                  <c:v>5.67E-2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Compr_Drag!$AC$1</c:f>
              <c:strCache>
                <c:ptCount val="1"/>
                <c:pt idx="0">
                  <c:v>E190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Compr_Drag!$AQ$32:$AQ$42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Compr_Drag!$AR$32:$AR$42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6.9999999999999994E-5</c:v>
                </c:pt>
                <c:pt idx="4">
                  <c:v>2.4000000000000001E-4</c:v>
                </c:pt>
                <c:pt idx="5">
                  <c:v>7.1000000000000002E-4</c:v>
                </c:pt>
                <c:pt idx="6">
                  <c:v>1.9400000000000001E-3</c:v>
                </c:pt>
                <c:pt idx="7">
                  <c:v>4.9899999999999996E-3</c:v>
                </c:pt>
                <c:pt idx="8">
                  <c:v>1.213E-2</c:v>
                </c:pt>
                <c:pt idx="9">
                  <c:v>2.802E-2</c:v>
                </c:pt>
                <c:pt idx="10">
                  <c:v>6.1830000000000003E-2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7816864"/>
        <c:axId val="-1707817952"/>
      </c:scatterChart>
      <c:valAx>
        <c:axId val="-1707816864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707817952"/>
        <c:crosses val="autoZero"/>
        <c:crossBetween val="midCat"/>
      </c:valAx>
      <c:valAx>
        <c:axId val="-17078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70781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VERTICAL_STABILIZER  ( t/c: 0.120 )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Compr_Drag!$A$1</c:f>
              <c:strCache>
                <c:ptCount val="1"/>
                <c:pt idx="0">
                  <c:v>E170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Compr_Drag!$O$47:$O$57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Compr_Drag!$P$47:$P$57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1.0000000000000001E-5</c:v>
                </c:pt>
                <c:pt idx="5">
                  <c:v>2.0000000000000002E-5</c:v>
                </c:pt>
                <c:pt idx="6">
                  <c:v>5.0000000000000002E-5</c:v>
                </c:pt>
                <c:pt idx="7">
                  <c:v>1.2E-4</c:v>
                </c:pt>
                <c:pt idx="8">
                  <c:v>2.9E-4</c:v>
                </c:pt>
                <c:pt idx="9">
                  <c:v>6.6E-4</c:v>
                </c:pt>
                <c:pt idx="10">
                  <c:v>1.4599999999999999E-3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Compr_Drag!$AC$1</c:f>
              <c:strCache>
                <c:ptCount val="1"/>
                <c:pt idx="0">
                  <c:v>E190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Compr_Drag!$AQ$47:$AQ$57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Compr_Drag!$AR$47:$AR$57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1.0000000000000001E-5</c:v>
                </c:pt>
                <c:pt idx="4">
                  <c:v>3.0000000000000001E-5</c:v>
                </c:pt>
                <c:pt idx="5">
                  <c:v>6.9999999999999994E-5</c:v>
                </c:pt>
                <c:pt idx="6">
                  <c:v>2.1000000000000001E-4</c:v>
                </c:pt>
                <c:pt idx="7">
                  <c:v>5.2999999999999998E-4</c:v>
                </c:pt>
                <c:pt idx="8">
                  <c:v>1.2899999999999999E-3</c:v>
                </c:pt>
                <c:pt idx="9">
                  <c:v>2.97E-3</c:v>
                </c:pt>
                <c:pt idx="10">
                  <c:v>6.5500000000000003E-3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7816320"/>
        <c:axId val="-1707829376"/>
      </c:scatterChart>
      <c:valAx>
        <c:axId val="-1707816320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707829376"/>
        <c:crosses val="autoZero"/>
        <c:crossBetween val="midCat"/>
      </c:valAx>
      <c:valAx>
        <c:axId val="-17078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170781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52387</xdr:rowOff>
    </xdr:from>
    <xdr:to>
      <xdr:col>15</xdr:col>
      <xdr:colOff>200025</xdr:colOff>
      <xdr:row>18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314325</xdr:colOff>
      <xdr:row>1</xdr:row>
      <xdr:rowOff>90487</xdr:rowOff>
    </xdr:from>
    <xdr:to>
      <xdr:col>26</xdr:col>
      <xdr:colOff>314325</xdr:colOff>
      <xdr:row>14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285750</xdr:colOff>
      <xdr:row>15</xdr:row>
      <xdr:rowOff>133350</xdr:rowOff>
    </xdr:from>
    <xdr:to>
      <xdr:col>26</xdr:col>
      <xdr:colOff>285750</xdr:colOff>
      <xdr:row>29</xdr:row>
      <xdr:rowOff>33338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285750</xdr:colOff>
      <xdr:row>29</xdr:row>
      <xdr:rowOff>114300</xdr:rowOff>
    </xdr:from>
    <xdr:to>
      <xdr:col>26</xdr:col>
      <xdr:colOff>285750</xdr:colOff>
      <xdr:row>43</xdr:row>
      <xdr:rowOff>14288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295275</xdr:colOff>
      <xdr:row>44</xdr:row>
      <xdr:rowOff>9525</xdr:rowOff>
    </xdr:from>
    <xdr:to>
      <xdr:col>26</xdr:col>
      <xdr:colOff>295275</xdr:colOff>
      <xdr:row>57</xdr:row>
      <xdr:rowOff>109538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>
      <selection activeCell="A126" sqref="A126"/>
    </sheetView>
  </sheetViews>
  <sheetFormatPr defaultRowHeight="15.75" x14ac:dyDescent="0.25"/>
  <cols>
    <col min="1" max="1" width="31.85546875" style="2" bestFit="1" customWidth="1"/>
    <col min="2" max="2" width="17.7109375" style="2" customWidth="1"/>
    <col min="3" max="3" width="11.7109375" style="6" customWidth="1"/>
    <col min="4" max="16384" width="9.140625" style="2"/>
  </cols>
  <sheetData>
    <row r="1" spans="1:3" x14ac:dyDescent="0.25">
      <c r="A1" s="1" t="s">
        <v>121</v>
      </c>
      <c r="B1" s="1" t="s">
        <v>20</v>
      </c>
      <c r="C1" s="1" t="s">
        <v>19</v>
      </c>
    </row>
    <row r="2" spans="1:3" x14ac:dyDescent="0.25">
      <c r="A2" s="3" t="s">
        <v>122</v>
      </c>
      <c r="B2" s="27">
        <v>38600</v>
      </c>
      <c r="C2" s="5" t="s">
        <v>124</v>
      </c>
    </row>
    <row r="3" spans="1:3" x14ac:dyDescent="0.25">
      <c r="A3" s="3" t="s">
        <v>123</v>
      </c>
      <c r="B3" s="27">
        <v>21157</v>
      </c>
      <c r="C3" s="5" t="s">
        <v>124</v>
      </c>
    </row>
    <row r="4" spans="1:3" x14ac:dyDescent="0.25">
      <c r="A4" s="3" t="s">
        <v>125</v>
      </c>
      <c r="B4" s="27">
        <v>38600</v>
      </c>
      <c r="C4" s="5" t="s">
        <v>124</v>
      </c>
    </row>
    <row r="5" spans="1:3" x14ac:dyDescent="0.25">
      <c r="A5" s="3" t="s">
        <v>126</v>
      </c>
      <c r="B5" s="27">
        <v>30900</v>
      </c>
      <c r="C5" s="5" t="s">
        <v>124</v>
      </c>
    </row>
    <row r="6" spans="1:3" x14ac:dyDescent="0.25">
      <c r="A6" s="3" t="s">
        <v>127</v>
      </c>
      <c r="B6" s="27">
        <v>0</v>
      </c>
      <c r="C6" s="5" t="s">
        <v>124</v>
      </c>
    </row>
    <row r="7" spans="1:3" x14ac:dyDescent="0.25">
      <c r="A7" s="3" t="s">
        <v>128</v>
      </c>
      <c r="B7" s="27">
        <v>9743</v>
      </c>
      <c r="C7" s="5" t="s">
        <v>124</v>
      </c>
    </row>
    <row r="8" spans="1:3" x14ac:dyDescent="0.25">
      <c r="A8" s="3" t="s">
        <v>129</v>
      </c>
      <c r="B8" s="27">
        <v>9335</v>
      </c>
      <c r="C8" s="5" t="s">
        <v>124</v>
      </c>
    </row>
    <row r="11" spans="1:3" x14ac:dyDescent="0.25">
      <c r="A11" s="1" t="s">
        <v>0</v>
      </c>
      <c r="B11" s="1" t="s">
        <v>20</v>
      </c>
      <c r="C11" s="1" t="s">
        <v>19</v>
      </c>
    </row>
    <row r="12" spans="1:3" x14ac:dyDescent="0.25">
      <c r="A12" s="3" t="s">
        <v>1</v>
      </c>
      <c r="B12" s="7">
        <v>8.6</v>
      </c>
      <c r="C12" s="5"/>
    </row>
    <row r="13" spans="1:3" x14ac:dyDescent="0.25">
      <c r="A13" s="3" t="s">
        <v>2</v>
      </c>
      <c r="B13" s="7">
        <v>23</v>
      </c>
      <c r="C13" s="5" t="s">
        <v>23</v>
      </c>
    </row>
    <row r="14" spans="1:3" x14ac:dyDescent="0.25">
      <c r="A14" s="3" t="s">
        <v>3</v>
      </c>
      <c r="B14" s="7">
        <v>0.11</v>
      </c>
      <c r="C14" s="5"/>
    </row>
    <row r="15" spans="1:3" x14ac:dyDescent="0.25">
      <c r="A15" s="3" t="s">
        <v>4</v>
      </c>
      <c r="B15" s="7">
        <v>0.28000000000000003</v>
      </c>
      <c r="C15" s="5"/>
    </row>
    <row r="16" spans="1:3" x14ac:dyDescent="0.25">
      <c r="A16" s="15" t="s">
        <v>5</v>
      </c>
      <c r="B16" s="16">
        <v>1</v>
      </c>
      <c r="C16" s="17"/>
    </row>
    <row r="17" spans="1:3" x14ac:dyDescent="0.25">
      <c r="A17" s="3" t="s">
        <v>6</v>
      </c>
      <c r="B17" s="7">
        <v>26</v>
      </c>
      <c r="C17" s="5" t="s">
        <v>24</v>
      </c>
    </row>
    <row r="18" spans="1:3" x14ac:dyDescent="0.25">
      <c r="A18" s="3" t="s">
        <v>7</v>
      </c>
      <c r="B18" s="7">
        <v>5.4279999999999999</v>
      </c>
      <c r="C18" s="5" t="s">
        <v>24</v>
      </c>
    </row>
    <row r="19" spans="1:3" x14ac:dyDescent="0.25">
      <c r="A19" s="3" t="s">
        <v>8</v>
      </c>
      <c r="B19" s="7">
        <v>1.38</v>
      </c>
      <c r="C19" s="5" t="s">
        <v>24</v>
      </c>
    </row>
    <row r="20" spans="1:3" x14ac:dyDescent="0.25">
      <c r="A20" s="3" t="s">
        <v>9</v>
      </c>
      <c r="B20" s="7">
        <v>3.806</v>
      </c>
      <c r="C20" s="5" t="s">
        <v>24</v>
      </c>
    </row>
    <row r="21" spans="1:3" x14ac:dyDescent="0.25">
      <c r="A21" s="3" t="s">
        <v>10</v>
      </c>
      <c r="B21" s="7">
        <v>72.72</v>
      </c>
      <c r="C21" s="5" t="s">
        <v>25</v>
      </c>
    </row>
    <row r="22" spans="1:3" x14ac:dyDescent="0.25">
      <c r="A22" s="3" t="s">
        <v>11</v>
      </c>
      <c r="B22" s="7">
        <f>B21*2</f>
        <v>145.44</v>
      </c>
      <c r="C22" s="5" t="s">
        <v>25</v>
      </c>
    </row>
    <row r="23" spans="1:3" x14ac:dyDescent="0.25">
      <c r="A23" s="3" t="s">
        <v>12</v>
      </c>
      <c r="B23" s="7">
        <f>B22*0.8</f>
        <v>116.352</v>
      </c>
      <c r="C23" s="5" t="s">
        <v>25</v>
      </c>
    </row>
    <row r="24" spans="1:3" x14ac:dyDescent="0.25">
      <c r="A24" s="3" t="s">
        <v>13</v>
      </c>
      <c r="B24" s="7">
        <f>B21*0.6</f>
        <v>43.631999999999998</v>
      </c>
      <c r="C24" s="5" t="s">
        <v>25</v>
      </c>
    </row>
    <row r="25" spans="1:3" x14ac:dyDescent="0.25">
      <c r="A25" s="8" t="s">
        <v>14</v>
      </c>
      <c r="B25" s="9">
        <v>2</v>
      </c>
      <c r="C25" s="10" t="s">
        <v>23</v>
      </c>
    </row>
    <row r="26" spans="1:3" x14ac:dyDescent="0.25">
      <c r="A26" s="8" t="s">
        <v>15</v>
      </c>
      <c r="B26" s="9">
        <v>0</v>
      </c>
      <c r="C26" s="10" t="s">
        <v>23</v>
      </c>
    </row>
    <row r="27" spans="1:3" x14ac:dyDescent="0.25">
      <c r="A27" s="3" t="s">
        <v>21</v>
      </c>
      <c r="B27" s="7">
        <v>10.361219999999999</v>
      </c>
      <c r="C27" s="5" t="s">
        <v>24</v>
      </c>
    </row>
    <row r="28" spans="1:3" x14ac:dyDescent="0.25">
      <c r="A28" s="3" t="s">
        <v>17</v>
      </c>
      <c r="B28" s="5" t="s">
        <v>22</v>
      </c>
      <c r="C28" s="5"/>
    </row>
    <row r="29" spans="1:3" x14ac:dyDescent="0.25">
      <c r="A29" s="12" t="s">
        <v>16</v>
      </c>
      <c r="B29" s="24">
        <v>0.28000000000000003</v>
      </c>
      <c r="C29" s="14"/>
    </row>
    <row r="30" spans="1:3" x14ac:dyDescent="0.25">
      <c r="A30" s="3" t="s">
        <v>18</v>
      </c>
      <c r="B30" s="4">
        <v>1</v>
      </c>
      <c r="C30" s="5"/>
    </row>
    <row r="33" spans="1:3" x14ac:dyDescent="0.25">
      <c r="A33" s="1" t="s">
        <v>26</v>
      </c>
      <c r="B33" s="1" t="s">
        <v>20</v>
      </c>
      <c r="C33" s="1" t="s">
        <v>19</v>
      </c>
    </row>
    <row r="34" spans="1:3" x14ac:dyDescent="0.25">
      <c r="A34" s="3" t="s">
        <v>1</v>
      </c>
      <c r="B34" s="7">
        <v>4.3</v>
      </c>
      <c r="C34" s="5"/>
    </row>
    <row r="35" spans="1:3" x14ac:dyDescent="0.25">
      <c r="A35" s="3" t="s">
        <v>2</v>
      </c>
      <c r="B35" s="7">
        <v>30</v>
      </c>
      <c r="C35" s="5" t="s">
        <v>23</v>
      </c>
    </row>
    <row r="36" spans="1:3" x14ac:dyDescent="0.25">
      <c r="A36" s="3" t="s">
        <v>3</v>
      </c>
      <c r="B36" s="7">
        <v>0.11</v>
      </c>
      <c r="C36" s="5"/>
    </row>
    <row r="37" spans="1:3" x14ac:dyDescent="0.25">
      <c r="A37" s="3" t="s">
        <v>4</v>
      </c>
      <c r="B37" s="7">
        <v>0.37069999999999997</v>
      </c>
      <c r="C37" s="5"/>
    </row>
    <row r="38" spans="1:3" x14ac:dyDescent="0.25">
      <c r="A38" s="12" t="s">
        <v>5</v>
      </c>
      <c r="B38" s="13">
        <v>0.9</v>
      </c>
      <c r="C38" s="14"/>
    </row>
    <row r="39" spans="1:3" x14ac:dyDescent="0.25">
      <c r="A39" s="3" t="s">
        <v>6</v>
      </c>
      <c r="B39" s="7">
        <v>10</v>
      </c>
      <c r="C39" s="5" t="s">
        <v>24</v>
      </c>
    </row>
    <row r="40" spans="1:3" x14ac:dyDescent="0.25">
      <c r="A40" s="3" t="s">
        <v>7</v>
      </c>
      <c r="B40" s="7">
        <v>3.3940000000000001</v>
      </c>
      <c r="C40" s="5" t="s">
        <v>24</v>
      </c>
    </row>
    <row r="41" spans="1:3" x14ac:dyDescent="0.25">
      <c r="A41" s="3" t="s">
        <v>8</v>
      </c>
      <c r="B41" s="7">
        <v>1.258</v>
      </c>
      <c r="C41" s="5" t="s">
        <v>24</v>
      </c>
    </row>
    <row r="42" spans="1:3" x14ac:dyDescent="0.25">
      <c r="A42" s="3" t="s">
        <v>9</v>
      </c>
      <c r="B42" s="7">
        <v>2.4895</v>
      </c>
      <c r="C42" s="5" t="s">
        <v>24</v>
      </c>
    </row>
    <row r="43" spans="1:3" x14ac:dyDescent="0.25">
      <c r="A43" s="3" t="s">
        <v>10</v>
      </c>
      <c r="B43" s="7">
        <v>23.25</v>
      </c>
      <c r="C43" s="5" t="s">
        <v>25</v>
      </c>
    </row>
    <row r="44" spans="1:3" x14ac:dyDescent="0.25">
      <c r="A44" s="3" t="s">
        <v>11</v>
      </c>
      <c r="B44" s="7">
        <f>B43*2</f>
        <v>46.5</v>
      </c>
      <c r="C44" s="5" t="s">
        <v>25</v>
      </c>
    </row>
    <row r="45" spans="1:3" x14ac:dyDescent="0.25">
      <c r="A45" s="3" t="s">
        <v>12</v>
      </c>
      <c r="B45" s="7">
        <f>B44*0.8</f>
        <v>37.200000000000003</v>
      </c>
      <c r="C45" s="5" t="s">
        <v>25</v>
      </c>
    </row>
    <row r="46" spans="1:3" x14ac:dyDescent="0.25">
      <c r="A46" s="3" t="s">
        <v>13</v>
      </c>
      <c r="B46" s="7">
        <f>B43*0.6</f>
        <v>13.95</v>
      </c>
      <c r="C46" s="5" t="s">
        <v>25</v>
      </c>
    </row>
    <row r="47" spans="1:3" x14ac:dyDescent="0.25">
      <c r="A47" s="12" t="s">
        <v>14</v>
      </c>
      <c r="B47" s="13">
        <v>2</v>
      </c>
      <c r="C47" s="14" t="s">
        <v>23</v>
      </c>
    </row>
    <row r="48" spans="1:3" x14ac:dyDescent="0.25">
      <c r="A48" s="12" t="s">
        <v>15</v>
      </c>
      <c r="B48" s="13">
        <v>2</v>
      </c>
      <c r="C48" s="14" t="s">
        <v>23</v>
      </c>
    </row>
    <row r="49" spans="1:3" x14ac:dyDescent="0.25">
      <c r="A49" s="3" t="s">
        <v>21</v>
      </c>
      <c r="B49" s="7">
        <v>25.6</v>
      </c>
      <c r="C49" s="5" t="s">
        <v>24</v>
      </c>
    </row>
    <row r="50" spans="1:3" x14ac:dyDescent="0.25">
      <c r="A50" s="12" t="s">
        <v>18</v>
      </c>
      <c r="B50" s="24">
        <v>0.9</v>
      </c>
      <c r="C50" s="14"/>
    </row>
    <row r="53" spans="1:3" x14ac:dyDescent="0.25">
      <c r="A53" s="1" t="s">
        <v>27</v>
      </c>
      <c r="B53" s="1" t="s">
        <v>20</v>
      </c>
      <c r="C53" s="1" t="s">
        <v>19</v>
      </c>
    </row>
    <row r="54" spans="1:3" x14ac:dyDescent="0.25">
      <c r="A54" s="3" t="s">
        <v>1</v>
      </c>
      <c r="B54" s="7">
        <v>1.7</v>
      </c>
      <c r="C54" s="5"/>
    </row>
    <row r="55" spans="1:3" x14ac:dyDescent="0.25">
      <c r="A55" s="3" t="s">
        <v>2</v>
      </c>
      <c r="B55" s="7">
        <v>35</v>
      </c>
      <c r="C55" s="5" t="s">
        <v>23</v>
      </c>
    </row>
    <row r="56" spans="1:3" x14ac:dyDescent="0.25">
      <c r="A56" s="3" t="s">
        <v>3</v>
      </c>
      <c r="B56" s="7">
        <v>0.12</v>
      </c>
      <c r="C56" s="5"/>
    </row>
    <row r="57" spans="1:3" x14ac:dyDescent="0.25">
      <c r="A57" s="3" t="s">
        <v>4</v>
      </c>
      <c r="B57" s="7">
        <v>0.26</v>
      </c>
      <c r="C57" s="5"/>
    </row>
    <row r="58" spans="1:3" x14ac:dyDescent="0.25">
      <c r="A58" s="12" t="s">
        <v>5</v>
      </c>
      <c r="B58" s="13">
        <v>0.9</v>
      </c>
      <c r="C58" s="14"/>
    </row>
    <row r="59" spans="1:3" x14ac:dyDescent="0.25">
      <c r="A59" s="3" t="s">
        <v>6</v>
      </c>
      <c r="B59" s="7">
        <v>5.2153</v>
      </c>
      <c r="C59" s="5" t="s">
        <v>24</v>
      </c>
    </row>
    <row r="60" spans="1:3" x14ac:dyDescent="0.25">
      <c r="A60" s="3" t="s">
        <v>7</v>
      </c>
      <c r="B60" s="7">
        <v>5.5778999999999996</v>
      </c>
      <c r="C60" s="5" t="s">
        <v>24</v>
      </c>
    </row>
    <row r="61" spans="1:3" x14ac:dyDescent="0.25">
      <c r="A61" s="3" t="s">
        <v>8</v>
      </c>
      <c r="B61" s="7">
        <v>1.4547000000000001</v>
      </c>
      <c r="C61" s="5" t="s">
        <v>24</v>
      </c>
    </row>
    <row r="62" spans="1:3" x14ac:dyDescent="0.25">
      <c r="A62" s="3" t="s">
        <v>9</v>
      </c>
      <c r="B62" s="7">
        <v>3.9192</v>
      </c>
      <c r="C62" s="5" t="s">
        <v>24</v>
      </c>
    </row>
    <row r="63" spans="1:3" x14ac:dyDescent="0.25">
      <c r="A63" s="3" t="s">
        <v>10</v>
      </c>
      <c r="B63" s="7">
        <v>16</v>
      </c>
      <c r="C63" s="5" t="s">
        <v>25</v>
      </c>
    </row>
    <row r="64" spans="1:3" x14ac:dyDescent="0.25">
      <c r="A64" s="3" t="s">
        <v>11</v>
      </c>
      <c r="B64" s="7">
        <f>B63*2</f>
        <v>32</v>
      </c>
      <c r="C64" s="5" t="s">
        <v>25</v>
      </c>
    </row>
    <row r="65" spans="1:3" x14ac:dyDescent="0.25">
      <c r="A65" s="3" t="s">
        <v>12</v>
      </c>
      <c r="B65" s="7">
        <f>B64*0.8</f>
        <v>25.6</v>
      </c>
      <c r="C65" s="5" t="s">
        <v>25</v>
      </c>
    </row>
    <row r="66" spans="1:3" x14ac:dyDescent="0.25">
      <c r="A66" s="3" t="s">
        <v>13</v>
      </c>
      <c r="B66" s="7">
        <f>B63*0.6</f>
        <v>9.6</v>
      </c>
      <c r="C66" s="5" t="s">
        <v>25</v>
      </c>
    </row>
    <row r="67" spans="1:3" x14ac:dyDescent="0.25">
      <c r="A67" s="12" t="s">
        <v>14</v>
      </c>
      <c r="B67" s="13">
        <v>0</v>
      </c>
      <c r="C67" s="14" t="s">
        <v>23</v>
      </c>
    </row>
    <row r="68" spans="1:3" x14ac:dyDescent="0.25">
      <c r="A68" s="12" t="s">
        <v>15</v>
      </c>
      <c r="B68" s="13">
        <v>0</v>
      </c>
      <c r="C68" s="14" t="s">
        <v>23</v>
      </c>
    </row>
    <row r="69" spans="1:3" x14ac:dyDescent="0.25">
      <c r="A69" s="3" t="s">
        <v>21</v>
      </c>
      <c r="B69" s="7">
        <v>23.9</v>
      </c>
      <c r="C69" s="5" t="s">
        <v>24</v>
      </c>
    </row>
    <row r="70" spans="1:3" x14ac:dyDescent="0.25">
      <c r="A70" s="12" t="s">
        <v>18</v>
      </c>
      <c r="B70" s="24">
        <v>1</v>
      </c>
      <c r="C70" s="14"/>
    </row>
    <row r="73" spans="1:3" x14ac:dyDescent="0.25">
      <c r="A73" s="1" t="s">
        <v>28</v>
      </c>
      <c r="B73" s="1" t="s">
        <v>20</v>
      </c>
      <c r="C73" s="1" t="s">
        <v>19</v>
      </c>
    </row>
    <row r="74" spans="1:3" x14ac:dyDescent="0.25">
      <c r="A74" s="8" t="s">
        <v>29</v>
      </c>
      <c r="B74" s="9">
        <v>4</v>
      </c>
      <c r="C74" s="10"/>
    </row>
    <row r="75" spans="1:3" x14ac:dyDescent="0.25">
      <c r="A75" s="8" t="s">
        <v>30</v>
      </c>
      <c r="B75" s="9">
        <v>0.74550000000000005</v>
      </c>
      <c r="C75" s="10"/>
    </row>
    <row r="76" spans="1:3" x14ac:dyDescent="0.25">
      <c r="A76" s="8" t="s">
        <v>31</v>
      </c>
      <c r="B76" s="9">
        <v>2</v>
      </c>
      <c r="C76" s="10"/>
    </row>
    <row r="77" spans="1:3" x14ac:dyDescent="0.25">
      <c r="A77" s="8" t="s">
        <v>32</v>
      </c>
      <c r="B77" s="9">
        <v>3</v>
      </c>
      <c r="C77" s="10"/>
    </row>
    <row r="78" spans="1:3" x14ac:dyDescent="0.25">
      <c r="A78" s="3" t="s">
        <v>33</v>
      </c>
      <c r="B78" s="7">
        <v>6</v>
      </c>
      <c r="C78" s="5" t="s">
        <v>24</v>
      </c>
    </row>
    <row r="79" spans="1:3" x14ac:dyDescent="0.25">
      <c r="A79" s="3" t="s">
        <v>34</v>
      </c>
      <c r="B79" s="7">
        <v>9</v>
      </c>
      <c r="C79" s="5" t="s">
        <v>24</v>
      </c>
    </row>
    <row r="80" spans="1:3" x14ac:dyDescent="0.25">
      <c r="A80" s="3" t="s">
        <v>35</v>
      </c>
      <c r="B80" s="7">
        <v>14.9</v>
      </c>
      <c r="C80" s="5" t="s">
        <v>24</v>
      </c>
    </row>
    <row r="81" spans="1:3" x14ac:dyDescent="0.25">
      <c r="A81" s="3" t="s">
        <v>36</v>
      </c>
      <c r="B81" s="7">
        <v>29.9</v>
      </c>
      <c r="C81" s="5" t="s">
        <v>24</v>
      </c>
    </row>
    <row r="82" spans="1:3" x14ac:dyDescent="0.25">
      <c r="A82" s="8" t="s">
        <v>37</v>
      </c>
      <c r="B82" s="9">
        <v>0</v>
      </c>
      <c r="C82" s="10"/>
    </row>
    <row r="83" spans="1:3" x14ac:dyDescent="0.25">
      <c r="A83" s="8" t="s">
        <v>38</v>
      </c>
      <c r="B83" s="9">
        <v>0</v>
      </c>
      <c r="C83" s="10"/>
    </row>
    <row r="84" spans="1:3" x14ac:dyDescent="0.25">
      <c r="A84" s="3" t="s">
        <v>39</v>
      </c>
      <c r="B84" s="7">
        <v>3</v>
      </c>
      <c r="C84" s="5" t="s">
        <v>24</v>
      </c>
    </row>
    <row r="85" spans="1:3" x14ac:dyDescent="0.25">
      <c r="A85" s="3" t="s">
        <v>40</v>
      </c>
      <c r="B85" s="7">
        <v>3.4</v>
      </c>
      <c r="C85" s="5" t="s">
        <v>24</v>
      </c>
    </row>
    <row r="86" spans="1:3" x14ac:dyDescent="0.25">
      <c r="A86" s="15" t="s">
        <v>41</v>
      </c>
      <c r="B86" s="16">
        <v>197.35</v>
      </c>
      <c r="C86" s="17" t="s">
        <v>25</v>
      </c>
    </row>
    <row r="87" spans="1:3" x14ac:dyDescent="0.25">
      <c r="A87" s="15" t="s">
        <v>11</v>
      </c>
      <c r="B87" s="16">
        <v>269.8</v>
      </c>
      <c r="C87" s="17" t="s">
        <v>25</v>
      </c>
    </row>
    <row r="88" spans="1:3" x14ac:dyDescent="0.25">
      <c r="A88" s="15" t="s">
        <v>42</v>
      </c>
      <c r="B88" s="16">
        <v>8.0109999999999992</v>
      </c>
      <c r="C88" s="17" t="s">
        <v>25</v>
      </c>
    </row>
    <row r="89" spans="1:3" x14ac:dyDescent="0.25">
      <c r="A89" s="8" t="s">
        <v>43</v>
      </c>
      <c r="B89" s="9">
        <v>3.2</v>
      </c>
      <c r="C89" s="10" t="s">
        <v>24</v>
      </c>
    </row>
    <row r="90" spans="1:3" x14ac:dyDescent="0.25">
      <c r="A90" s="8" t="s">
        <v>44</v>
      </c>
      <c r="B90" s="11">
        <f>10^5</f>
        <v>100000</v>
      </c>
      <c r="C90" s="10" t="s">
        <v>48</v>
      </c>
    </row>
    <row r="91" spans="1:3" x14ac:dyDescent="0.25">
      <c r="A91" s="3" t="s">
        <v>45</v>
      </c>
      <c r="B91" s="7">
        <v>3.4</v>
      </c>
      <c r="C91" s="5" t="s">
        <v>24</v>
      </c>
    </row>
    <row r="92" spans="1:3" x14ac:dyDescent="0.25">
      <c r="A92" s="3" t="s">
        <v>46</v>
      </c>
      <c r="B92" s="7">
        <v>3.4</v>
      </c>
      <c r="C92" s="5" t="s">
        <v>24</v>
      </c>
    </row>
    <row r="93" spans="1:3" x14ac:dyDescent="0.25">
      <c r="A93" s="3" t="s">
        <v>47</v>
      </c>
      <c r="B93" s="7">
        <v>3.4</v>
      </c>
      <c r="C93" s="5" t="s">
        <v>24</v>
      </c>
    </row>
    <row r="96" spans="1:3" s="19" customFormat="1" x14ac:dyDescent="0.25">
      <c r="A96" s="18" t="s">
        <v>49</v>
      </c>
      <c r="B96" s="18" t="s">
        <v>20</v>
      </c>
      <c r="C96" s="18" t="s">
        <v>19</v>
      </c>
    </row>
    <row r="97" spans="1:3" s="19" customFormat="1" x14ac:dyDescent="0.25">
      <c r="A97" s="20" t="s">
        <v>50</v>
      </c>
      <c r="B97" s="21">
        <v>2</v>
      </c>
      <c r="C97" s="22"/>
    </row>
    <row r="98" spans="1:3" s="19" customFormat="1" x14ac:dyDescent="0.25">
      <c r="A98" s="20" t="s">
        <v>51</v>
      </c>
      <c r="B98" s="21">
        <v>5</v>
      </c>
      <c r="C98" s="22"/>
    </row>
    <row r="99" spans="1:3" s="19" customFormat="1" x14ac:dyDescent="0.25">
      <c r="A99" s="8" t="s">
        <v>75</v>
      </c>
      <c r="B99" s="9">
        <v>28000</v>
      </c>
      <c r="C99" s="10" t="s">
        <v>81</v>
      </c>
    </row>
    <row r="100" spans="1:3" s="19" customFormat="1" x14ac:dyDescent="0.25">
      <c r="A100" s="8" t="s">
        <v>76</v>
      </c>
      <c r="B100" s="9">
        <v>35000</v>
      </c>
      <c r="C100" s="10" t="s">
        <v>80</v>
      </c>
    </row>
    <row r="101" spans="1:3" s="19" customFormat="1" x14ac:dyDescent="0.25">
      <c r="A101" s="8" t="s">
        <v>77</v>
      </c>
      <c r="B101" s="9">
        <v>0.78</v>
      </c>
      <c r="C101" s="10"/>
    </row>
    <row r="102" spans="1:3" s="19" customFormat="1" x14ac:dyDescent="0.25">
      <c r="A102" s="8" t="s">
        <v>78</v>
      </c>
      <c r="B102" s="9">
        <v>0</v>
      </c>
      <c r="C102" s="10" t="s">
        <v>79</v>
      </c>
    </row>
    <row r="103" spans="1:3" s="19" customFormat="1" x14ac:dyDescent="0.25">
      <c r="A103" s="20" t="s">
        <v>52</v>
      </c>
      <c r="B103" s="21">
        <v>3.1</v>
      </c>
      <c r="C103" s="22" t="s">
        <v>24</v>
      </c>
    </row>
    <row r="104" spans="1:3" s="19" customFormat="1" x14ac:dyDescent="0.25">
      <c r="A104" s="20" t="s">
        <v>53</v>
      </c>
      <c r="B104" s="21">
        <v>1.64</v>
      </c>
      <c r="C104" s="22" t="s">
        <v>24</v>
      </c>
    </row>
    <row r="105" spans="1:3" s="19" customFormat="1" x14ac:dyDescent="0.25">
      <c r="A105" s="20" t="s">
        <v>54</v>
      </c>
      <c r="B105" s="21">
        <v>9.7210000000000001</v>
      </c>
      <c r="C105" s="22" t="s">
        <v>24</v>
      </c>
    </row>
    <row r="106" spans="1:3" s="19" customFormat="1" x14ac:dyDescent="0.25">
      <c r="A106" s="20" t="s">
        <v>55</v>
      </c>
      <c r="B106" s="21">
        <v>3.984</v>
      </c>
      <c r="C106" s="22" t="s">
        <v>24</v>
      </c>
    </row>
    <row r="107" spans="1:3" s="19" customFormat="1" x14ac:dyDescent="0.25">
      <c r="A107" s="20" t="s">
        <v>56</v>
      </c>
      <c r="B107" s="21">
        <v>-1</v>
      </c>
      <c r="C107" s="22" t="s">
        <v>24</v>
      </c>
    </row>
    <row r="108" spans="1:3" s="19" customFormat="1" x14ac:dyDescent="0.25">
      <c r="A108" s="20" t="s">
        <v>11</v>
      </c>
      <c r="B108" s="21">
        <f>1.1*PI()*B104*B103</f>
        <v>17.569042755935559</v>
      </c>
      <c r="C108" s="22" t="s">
        <v>25</v>
      </c>
    </row>
    <row r="109" spans="1:3" s="19" customFormat="1" x14ac:dyDescent="0.25">
      <c r="A109" s="23" t="s">
        <v>57</v>
      </c>
      <c r="B109" s="52" t="s">
        <v>58</v>
      </c>
      <c r="C109" s="53"/>
    </row>
    <row r="110" spans="1:3" s="19" customFormat="1" x14ac:dyDescent="0.25">
      <c r="A110" s="20" t="s">
        <v>59</v>
      </c>
      <c r="B110" s="21">
        <v>0.98</v>
      </c>
      <c r="C110" s="22"/>
    </row>
    <row r="111" spans="1:3" s="19" customFormat="1" x14ac:dyDescent="0.25">
      <c r="A111" s="20" t="s">
        <v>60</v>
      </c>
      <c r="B111" s="21">
        <v>0.99</v>
      </c>
      <c r="C111" s="22"/>
    </row>
    <row r="112" spans="1:3" s="19" customFormat="1" x14ac:dyDescent="0.25">
      <c r="A112" s="23" t="s">
        <v>57</v>
      </c>
      <c r="B112" s="52" t="s">
        <v>61</v>
      </c>
      <c r="C112" s="53"/>
    </row>
    <row r="113" spans="1:3" s="19" customFormat="1" x14ac:dyDescent="0.25">
      <c r="A113" s="20" t="s">
        <v>59</v>
      </c>
      <c r="B113" s="21">
        <v>0.91</v>
      </c>
      <c r="C113" s="22"/>
    </row>
    <row r="114" spans="1:3" s="19" customFormat="1" x14ac:dyDescent="0.25">
      <c r="A114" s="20" t="s">
        <v>60</v>
      </c>
      <c r="B114" s="21">
        <v>1.9</v>
      </c>
      <c r="C114" s="22"/>
    </row>
    <row r="115" spans="1:3" s="19" customFormat="1" x14ac:dyDescent="0.25">
      <c r="A115" s="23" t="s">
        <v>57</v>
      </c>
      <c r="B115" s="52" t="s">
        <v>62</v>
      </c>
      <c r="C115" s="53"/>
    </row>
    <row r="116" spans="1:3" s="19" customFormat="1" x14ac:dyDescent="0.25">
      <c r="A116" s="20" t="s">
        <v>59</v>
      </c>
      <c r="B116" s="21">
        <v>0.91</v>
      </c>
      <c r="C116" s="22"/>
    </row>
    <row r="117" spans="1:3" s="19" customFormat="1" x14ac:dyDescent="0.25">
      <c r="A117" s="20" t="s">
        <v>60</v>
      </c>
      <c r="B117" s="21">
        <v>10</v>
      </c>
      <c r="C117" s="22"/>
    </row>
    <row r="118" spans="1:3" s="19" customFormat="1" x14ac:dyDescent="0.25">
      <c r="A118" s="23" t="s">
        <v>57</v>
      </c>
      <c r="B118" s="52" t="s">
        <v>63</v>
      </c>
      <c r="C118" s="53"/>
    </row>
    <row r="119" spans="1:3" s="19" customFormat="1" x14ac:dyDescent="0.25">
      <c r="A119" s="20" t="s">
        <v>59</v>
      </c>
      <c r="B119" s="21">
        <v>0.99</v>
      </c>
      <c r="C119" s="22"/>
    </row>
    <row r="120" spans="1:3" s="19" customFormat="1" x14ac:dyDescent="0.25">
      <c r="A120" s="20" t="s">
        <v>60</v>
      </c>
      <c r="B120" s="21">
        <v>0.99</v>
      </c>
      <c r="C120" s="22"/>
    </row>
    <row r="121" spans="1:3" s="19" customFormat="1" x14ac:dyDescent="0.25">
      <c r="A121" s="23" t="s">
        <v>57</v>
      </c>
      <c r="B121" s="52" t="s">
        <v>64</v>
      </c>
      <c r="C121" s="53"/>
    </row>
    <row r="122" spans="1:3" s="19" customFormat="1" x14ac:dyDescent="0.25">
      <c r="A122" s="20" t="s">
        <v>59</v>
      </c>
      <c r="B122" s="21">
        <v>0.99</v>
      </c>
      <c r="C122" s="22"/>
    </row>
    <row r="123" spans="1:3" x14ac:dyDescent="0.25">
      <c r="A123" s="20" t="s">
        <v>60</v>
      </c>
      <c r="B123" s="21">
        <v>0.99</v>
      </c>
      <c r="C123" s="22"/>
    </row>
    <row r="124" spans="1:3" x14ac:dyDescent="0.25">
      <c r="A124" s="23" t="s">
        <v>57</v>
      </c>
      <c r="B124" s="52" t="s">
        <v>65</v>
      </c>
      <c r="C124" s="53"/>
    </row>
    <row r="125" spans="1:3" x14ac:dyDescent="0.25">
      <c r="A125" s="20" t="s">
        <v>67</v>
      </c>
      <c r="B125" s="21">
        <v>0.99</v>
      </c>
      <c r="C125" s="22"/>
    </row>
    <row r="126" spans="1:3" x14ac:dyDescent="0.25">
      <c r="A126" s="20" t="s">
        <v>68</v>
      </c>
      <c r="B126" s="21">
        <v>1</v>
      </c>
      <c r="C126" s="22"/>
    </row>
    <row r="127" spans="1:3" x14ac:dyDescent="0.25">
      <c r="A127" s="20" t="s">
        <v>69</v>
      </c>
      <c r="B127" s="21">
        <v>1500</v>
      </c>
      <c r="C127" s="22" t="s">
        <v>71</v>
      </c>
    </row>
    <row r="128" spans="1:3" x14ac:dyDescent="0.25">
      <c r="A128" s="20" t="s">
        <v>60</v>
      </c>
      <c r="B128" s="21">
        <v>0.95</v>
      </c>
      <c r="C128" s="22"/>
    </row>
    <row r="129" spans="1:3" x14ac:dyDescent="0.25">
      <c r="A129" s="20" t="s">
        <v>70</v>
      </c>
      <c r="B129" s="21"/>
      <c r="C129" s="22" t="s">
        <v>72</v>
      </c>
    </row>
    <row r="130" spans="1:3" x14ac:dyDescent="0.25">
      <c r="A130" s="23" t="s">
        <v>57</v>
      </c>
      <c r="B130" s="52" t="s">
        <v>66</v>
      </c>
      <c r="C130" s="53"/>
    </row>
    <row r="131" spans="1:3" x14ac:dyDescent="0.25">
      <c r="A131" s="20" t="s">
        <v>59</v>
      </c>
      <c r="B131" s="21">
        <v>0.95</v>
      </c>
      <c r="C131" s="22"/>
    </row>
    <row r="132" spans="1:3" x14ac:dyDescent="0.25">
      <c r="A132" s="20" t="s">
        <v>60</v>
      </c>
      <c r="B132" s="21">
        <v>0.99</v>
      </c>
      <c r="C132" s="22"/>
    </row>
    <row r="133" spans="1:3" x14ac:dyDescent="0.25">
      <c r="A133" s="23" t="s">
        <v>57</v>
      </c>
      <c r="B133" s="52" t="s">
        <v>73</v>
      </c>
      <c r="C133" s="53"/>
    </row>
    <row r="134" spans="1:3" x14ac:dyDescent="0.25">
      <c r="A134" s="20" t="s">
        <v>59</v>
      </c>
      <c r="B134" s="21">
        <v>0.95</v>
      </c>
      <c r="C134" s="22"/>
    </row>
    <row r="135" spans="1:3" x14ac:dyDescent="0.25">
      <c r="A135" s="20" t="s">
        <v>60</v>
      </c>
      <c r="B135" s="21">
        <v>0.98</v>
      </c>
      <c r="C135" s="22"/>
    </row>
    <row r="136" spans="1:3" x14ac:dyDescent="0.25">
      <c r="A136" s="23" t="s">
        <v>57</v>
      </c>
      <c r="B136" s="52" t="s">
        <v>74</v>
      </c>
      <c r="C136" s="53"/>
    </row>
    <row r="137" spans="1:3" x14ac:dyDescent="0.25">
      <c r="A137" s="20" t="s">
        <v>59</v>
      </c>
      <c r="B137" s="21">
        <v>0.93</v>
      </c>
      <c r="C137" s="22"/>
    </row>
    <row r="138" spans="1:3" x14ac:dyDescent="0.25">
      <c r="A138" s="20" t="s">
        <v>60</v>
      </c>
      <c r="B138" s="21">
        <v>1.7</v>
      </c>
      <c r="C138" s="22"/>
    </row>
  </sheetData>
  <mergeCells count="9">
    <mergeCell ref="B130:C130"/>
    <mergeCell ref="B133:C133"/>
    <mergeCell ref="B136:C136"/>
    <mergeCell ref="B109:C109"/>
    <mergeCell ref="B112:C112"/>
    <mergeCell ref="B115:C115"/>
    <mergeCell ref="B118:C118"/>
    <mergeCell ref="B121:C121"/>
    <mergeCell ref="B124:C1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B30" sqref="B30"/>
    </sheetView>
  </sheetViews>
  <sheetFormatPr defaultRowHeight="15.75" x14ac:dyDescent="0.25"/>
  <cols>
    <col min="1" max="1" width="34.42578125" style="2" bestFit="1" customWidth="1"/>
    <col min="2" max="2" width="17.7109375" style="2" customWidth="1"/>
    <col min="3" max="3" width="11.7109375" style="2" customWidth="1"/>
    <col min="4" max="16384" width="9.140625" style="2"/>
  </cols>
  <sheetData>
    <row r="1" spans="1:3" x14ac:dyDescent="0.25">
      <c r="A1" s="1" t="s">
        <v>87</v>
      </c>
      <c r="B1" s="1" t="s">
        <v>20</v>
      </c>
      <c r="C1" s="1" t="s">
        <v>19</v>
      </c>
    </row>
    <row r="2" spans="1:3" x14ac:dyDescent="0.25">
      <c r="A2" s="3" t="s">
        <v>83</v>
      </c>
      <c r="B2" s="7">
        <v>0</v>
      </c>
      <c r="C2" s="5" t="s">
        <v>23</v>
      </c>
    </row>
    <row r="3" spans="1:3" x14ac:dyDescent="0.25">
      <c r="A3" s="3" t="s">
        <v>84</v>
      </c>
      <c r="B3" s="7">
        <v>0</v>
      </c>
      <c r="C3" s="5" t="s">
        <v>23</v>
      </c>
    </row>
    <row r="4" spans="1:3" x14ac:dyDescent="0.25">
      <c r="A4" s="3" t="s">
        <v>86</v>
      </c>
      <c r="B4" s="7"/>
      <c r="C4" s="5"/>
    </row>
    <row r="7" spans="1:3" x14ac:dyDescent="0.25">
      <c r="A7" s="1" t="s">
        <v>88</v>
      </c>
      <c r="B7" s="1" t="s">
        <v>20</v>
      </c>
      <c r="C7" s="1" t="s">
        <v>19</v>
      </c>
    </row>
    <row r="8" spans="1:3" x14ac:dyDescent="0.25">
      <c r="A8" s="3" t="s">
        <v>83</v>
      </c>
      <c r="B8" s="7">
        <v>0</v>
      </c>
      <c r="C8" s="5" t="s">
        <v>23</v>
      </c>
    </row>
    <row r="9" spans="1:3" x14ac:dyDescent="0.25">
      <c r="A9" s="3" t="s">
        <v>84</v>
      </c>
      <c r="B9" s="7">
        <v>0</v>
      </c>
      <c r="C9" s="5" t="s">
        <v>23</v>
      </c>
    </row>
    <row r="10" spans="1:3" x14ac:dyDescent="0.25">
      <c r="A10" s="3" t="s">
        <v>86</v>
      </c>
      <c r="B10" s="7">
        <v>1.2</v>
      </c>
      <c r="C10" s="5"/>
    </row>
    <row r="11" spans="1:3" x14ac:dyDescent="0.25">
      <c r="A11" s="3" t="s">
        <v>89</v>
      </c>
      <c r="B11" s="7"/>
      <c r="C11" s="5" t="s">
        <v>23</v>
      </c>
    </row>
    <row r="14" spans="1:3" x14ac:dyDescent="0.25">
      <c r="A14" s="1" t="s">
        <v>82</v>
      </c>
      <c r="B14" s="1" t="s">
        <v>20</v>
      </c>
      <c r="C14" s="1" t="s">
        <v>19</v>
      </c>
    </row>
    <row r="15" spans="1:3" x14ac:dyDescent="0.25">
      <c r="A15" s="3" t="s">
        <v>83</v>
      </c>
      <c r="B15" s="7">
        <v>20</v>
      </c>
      <c r="C15" s="5" t="s">
        <v>23</v>
      </c>
    </row>
    <row r="16" spans="1:3" x14ac:dyDescent="0.25">
      <c r="A16" s="3" t="s">
        <v>84</v>
      </c>
      <c r="B16" s="7">
        <v>25</v>
      </c>
      <c r="C16" s="5" t="s">
        <v>23</v>
      </c>
    </row>
    <row r="17" spans="1:3" x14ac:dyDescent="0.25">
      <c r="A17" s="3" t="s">
        <v>86</v>
      </c>
      <c r="B17" s="7">
        <v>2</v>
      </c>
      <c r="C17" s="5"/>
    </row>
    <row r="18" spans="1:3" x14ac:dyDescent="0.25">
      <c r="A18" s="3" t="s">
        <v>85</v>
      </c>
      <c r="B18" s="7">
        <v>1.21</v>
      </c>
      <c r="C18" s="5"/>
    </row>
    <row r="21" spans="1:3" x14ac:dyDescent="0.25">
      <c r="A21" s="1" t="s">
        <v>90</v>
      </c>
      <c r="B21" s="1" t="s">
        <v>20</v>
      </c>
      <c r="C21" s="1" t="s">
        <v>19</v>
      </c>
    </row>
    <row r="22" spans="1:3" x14ac:dyDescent="0.25">
      <c r="A22" s="3" t="s">
        <v>83</v>
      </c>
      <c r="B22" s="7">
        <v>20</v>
      </c>
      <c r="C22" s="5" t="s">
        <v>23</v>
      </c>
    </row>
    <row r="23" spans="1:3" x14ac:dyDescent="0.25">
      <c r="A23" s="3" t="s">
        <v>84</v>
      </c>
      <c r="B23" s="7">
        <v>20</v>
      </c>
      <c r="C23" s="5" t="s">
        <v>23</v>
      </c>
    </row>
    <row r="24" spans="1:3" x14ac:dyDescent="0.25">
      <c r="A24" s="3" t="s">
        <v>91</v>
      </c>
      <c r="B24" s="7">
        <v>1</v>
      </c>
      <c r="C24" s="5"/>
    </row>
    <row r="27" spans="1:3" x14ac:dyDescent="0.25">
      <c r="A27" s="1" t="s">
        <v>92</v>
      </c>
      <c r="B27" s="1" t="s">
        <v>20</v>
      </c>
      <c r="C27" s="1" t="s">
        <v>19</v>
      </c>
    </row>
    <row r="28" spans="1:3" x14ac:dyDescent="0.25">
      <c r="A28" s="3" t="s">
        <v>83</v>
      </c>
      <c r="B28" s="7">
        <v>30</v>
      </c>
      <c r="C28" s="5" t="s">
        <v>23</v>
      </c>
    </row>
    <row r="29" spans="1:3" x14ac:dyDescent="0.25">
      <c r="A29" s="3" t="s">
        <v>84</v>
      </c>
      <c r="B29" s="7">
        <v>25</v>
      </c>
      <c r="C29" s="5" t="s">
        <v>23</v>
      </c>
    </row>
    <row r="30" spans="1:3" x14ac:dyDescent="0.25">
      <c r="A30" s="3" t="s">
        <v>86</v>
      </c>
      <c r="B30" s="7">
        <v>2</v>
      </c>
      <c r="C30" s="5"/>
    </row>
    <row r="31" spans="1:3" x14ac:dyDescent="0.25">
      <c r="A31" s="3" t="s">
        <v>93</v>
      </c>
      <c r="B31" s="7">
        <v>1.23</v>
      </c>
      <c r="C31" s="5"/>
    </row>
    <row r="34" spans="1:3" x14ac:dyDescent="0.25">
      <c r="A34" s="1" t="s">
        <v>94</v>
      </c>
      <c r="B34" s="1" t="s">
        <v>20</v>
      </c>
      <c r="C34" s="1" t="s">
        <v>19</v>
      </c>
    </row>
    <row r="35" spans="1:3" x14ac:dyDescent="0.25">
      <c r="A35" s="3" t="s">
        <v>83</v>
      </c>
      <c r="B35" s="7">
        <v>20</v>
      </c>
      <c r="C35" s="5" t="s">
        <v>23</v>
      </c>
    </row>
    <row r="36" spans="1:3" x14ac:dyDescent="0.25">
      <c r="A36" s="3" t="s">
        <v>84</v>
      </c>
      <c r="B36" s="7">
        <v>25</v>
      </c>
      <c r="C36" s="5" t="s">
        <v>23</v>
      </c>
    </row>
    <row r="37" spans="1:3" x14ac:dyDescent="0.25">
      <c r="A37" s="3" t="s">
        <v>91</v>
      </c>
      <c r="B37" s="7">
        <v>1</v>
      </c>
      <c r="C3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>
      <selection activeCell="C13" sqref="C12:C13"/>
    </sheetView>
  </sheetViews>
  <sheetFormatPr defaultRowHeight="15" x14ac:dyDescent="0.25"/>
  <cols>
    <col min="1" max="1" width="34.42578125" bestFit="1" customWidth="1"/>
    <col min="2" max="2" width="17.7109375" customWidth="1"/>
    <col min="3" max="3" width="11.7109375" customWidth="1"/>
  </cols>
  <sheetData>
    <row r="1" spans="1:3" ht="15.75" x14ac:dyDescent="0.25">
      <c r="A1" s="1" t="s">
        <v>95</v>
      </c>
      <c r="B1" s="1" t="s">
        <v>20</v>
      </c>
      <c r="C1" s="1" t="s">
        <v>19</v>
      </c>
    </row>
    <row r="2" spans="1:3" ht="15.75" x14ac:dyDescent="0.25">
      <c r="A2" s="3" t="s">
        <v>76</v>
      </c>
      <c r="B2" s="7">
        <v>0</v>
      </c>
      <c r="C2" s="5" t="s">
        <v>80</v>
      </c>
    </row>
    <row r="3" spans="1:3" ht="15.75" x14ac:dyDescent="0.25">
      <c r="A3" s="3" t="s">
        <v>78</v>
      </c>
      <c r="B3" s="7">
        <v>0</v>
      </c>
      <c r="C3" s="5"/>
    </row>
    <row r="4" spans="1:3" ht="15.75" x14ac:dyDescent="0.25">
      <c r="A4" s="3" t="s">
        <v>96</v>
      </c>
      <c r="B4" s="26" t="s">
        <v>97</v>
      </c>
      <c r="C4" s="5"/>
    </row>
    <row r="7" spans="1:3" ht="15.75" x14ac:dyDescent="0.25">
      <c r="A7" s="1" t="s">
        <v>98</v>
      </c>
      <c r="B7" s="1" t="s">
        <v>20</v>
      </c>
      <c r="C7" s="1" t="s">
        <v>19</v>
      </c>
    </row>
    <row r="8" spans="1:3" ht="15.75" x14ac:dyDescent="0.25">
      <c r="A8" s="3" t="s">
        <v>99</v>
      </c>
      <c r="B8" s="25" t="s">
        <v>100</v>
      </c>
      <c r="C8" s="5"/>
    </row>
    <row r="9" spans="1:3" ht="15.75" x14ac:dyDescent="0.25">
      <c r="A9" s="3" t="s">
        <v>101</v>
      </c>
      <c r="B9" s="7">
        <v>0</v>
      </c>
      <c r="C9" s="5" t="s">
        <v>105</v>
      </c>
    </row>
    <row r="10" spans="1:3" ht="15.75" x14ac:dyDescent="0.25">
      <c r="A10" s="3" t="s">
        <v>102</v>
      </c>
      <c r="B10" s="7">
        <v>3.048</v>
      </c>
      <c r="C10" s="5" t="s">
        <v>105</v>
      </c>
    </row>
    <row r="11" spans="1:3" ht="15.75" x14ac:dyDescent="0.25">
      <c r="A11" s="3" t="s">
        <v>103</v>
      </c>
      <c r="B11" s="7">
        <v>138</v>
      </c>
      <c r="C11" s="5" t="s">
        <v>106</v>
      </c>
    </row>
    <row r="12" spans="1:3" ht="15.75" x14ac:dyDescent="0.25">
      <c r="A12" s="3" t="s">
        <v>104</v>
      </c>
      <c r="B12" s="7">
        <v>3000</v>
      </c>
      <c r="C12" s="5" t="s">
        <v>107</v>
      </c>
    </row>
    <row r="15" spans="1:3" ht="15.75" x14ac:dyDescent="0.25">
      <c r="A15" s="1" t="s">
        <v>108</v>
      </c>
      <c r="B15" s="1" t="s">
        <v>20</v>
      </c>
      <c r="C15" s="1" t="s">
        <v>19</v>
      </c>
    </row>
    <row r="16" spans="1:3" ht="15.75" x14ac:dyDescent="0.25">
      <c r="A16" s="3" t="s">
        <v>99</v>
      </c>
      <c r="B16" s="25" t="s">
        <v>100</v>
      </c>
      <c r="C16" s="5"/>
    </row>
    <row r="17" spans="1:3" ht="15.75" x14ac:dyDescent="0.25">
      <c r="A17" s="3" t="s">
        <v>102</v>
      </c>
      <c r="B17" s="7">
        <v>3.657</v>
      </c>
      <c r="C17" s="5" t="s">
        <v>105</v>
      </c>
    </row>
    <row r="18" spans="1:3" ht="15.75" x14ac:dyDescent="0.25">
      <c r="A18" s="3" t="s">
        <v>103</v>
      </c>
      <c r="B18" s="7">
        <v>168</v>
      </c>
      <c r="C18" s="5" t="s">
        <v>106</v>
      </c>
    </row>
    <row r="19" spans="1:3" ht="15.75" x14ac:dyDescent="0.25">
      <c r="A19" s="3" t="s">
        <v>104</v>
      </c>
      <c r="B19" s="7">
        <v>2500</v>
      </c>
      <c r="C19" s="5" t="s">
        <v>107</v>
      </c>
    </row>
    <row r="22" spans="1:3" ht="15.75" x14ac:dyDescent="0.25">
      <c r="A22" s="1" t="s">
        <v>109</v>
      </c>
      <c r="B22" s="1" t="s">
        <v>20</v>
      </c>
      <c r="C22" s="1" t="s">
        <v>19</v>
      </c>
    </row>
    <row r="23" spans="1:3" ht="15.75" x14ac:dyDescent="0.25">
      <c r="A23" s="3" t="s">
        <v>99</v>
      </c>
      <c r="B23" s="25" t="s">
        <v>100</v>
      </c>
      <c r="C23" s="5"/>
    </row>
    <row r="24" spans="1:3" ht="15.75" x14ac:dyDescent="0.25">
      <c r="A24" s="3" t="s">
        <v>102</v>
      </c>
      <c r="B24" s="7">
        <v>25000</v>
      </c>
      <c r="C24" s="5" t="s">
        <v>80</v>
      </c>
    </row>
    <row r="25" spans="1:3" ht="15.75" x14ac:dyDescent="0.25">
      <c r="A25" s="3" t="s">
        <v>103</v>
      </c>
      <c r="B25" s="7">
        <v>200</v>
      </c>
      <c r="C25" s="5" t="s">
        <v>106</v>
      </c>
    </row>
    <row r="26" spans="1:3" ht="15.75" x14ac:dyDescent="0.25">
      <c r="A26" s="3" t="s">
        <v>104</v>
      </c>
      <c r="B26" s="7">
        <v>1800</v>
      </c>
      <c r="C26" s="5" t="s">
        <v>107</v>
      </c>
    </row>
    <row r="29" spans="1:3" ht="15.75" x14ac:dyDescent="0.25">
      <c r="A29" s="1" t="s">
        <v>110</v>
      </c>
      <c r="B29" s="1" t="s">
        <v>20</v>
      </c>
      <c r="C29" s="1" t="s">
        <v>19</v>
      </c>
    </row>
    <row r="30" spans="1:3" ht="15.75" x14ac:dyDescent="0.25">
      <c r="A30" s="3" t="s">
        <v>99</v>
      </c>
      <c r="B30" s="25" t="s">
        <v>100</v>
      </c>
      <c r="C30" s="5"/>
    </row>
    <row r="31" spans="1:3" ht="15.75" x14ac:dyDescent="0.25">
      <c r="A31" s="3" t="s">
        <v>102</v>
      </c>
      <c r="B31" s="7">
        <v>32000</v>
      </c>
      <c r="C31" s="5" t="s">
        <v>80</v>
      </c>
    </row>
    <row r="32" spans="1:3" ht="15.75" x14ac:dyDescent="0.25">
      <c r="A32" s="3" t="s">
        <v>103</v>
      </c>
      <c r="B32" s="7">
        <v>230</v>
      </c>
      <c r="C32" s="5" t="s">
        <v>106</v>
      </c>
    </row>
    <row r="33" spans="1:3" ht="15.75" x14ac:dyDescent="0.25">
      <c r="A33" s="3" t="s">
        <v>104</v>
      </c>
      <c r="B33" s="7">
        <v>900</v>
      </c>
      <c r="C33" s="5" t="s">
        <v>107</v>
      </c>
    </row>
    <row r="36" spans="1:3" ht="15.75" x14ac:dyDescent="0.25">
      <c r="A36" s="1" t="s">
        <v>111</v>
      </c>
      <c r="B36" s="1" t="s">
        <v>20</v>
      </c>
      <c r="C36" s="1" t="s">
        <v>19</v>
      </c>
    </row>
    <row r="37" spans="1:3" ht="15.75" x14ac:dyDescent="0.25">
      <c r="A37" s="3" t="s">
        <v>99</v>
      </c>
      <c r="B37" s="25" t="s">
        <v>100</v>
      </c>
      <c r="C37" s="5"/>
    </row>
    <row r="38" spans="1:3" ht="15.75" x14ac:dyDescent="0.25">
      <c r="A38" s="3" t="s">
        <v>102</v>
      </c>
      <c r="B38" s="7">
        <v>37000</v>
      </c>
      <c r="C38" s="5" t="s">
        <v>80</v>
      </c>
    </row>
    <row r="39" spans="1:3" ht="15.75" x14ac:dyDescent="0.25">
      <c r="A39" s="3" t="s">
        <v>103</v>
      </c>
      <c r="B39" s="7">
        <v>230</v>
      </c>
      <c r="C39" s="5" t="s">
        <v>106</v>
      </c>
    </row>
    <row r="40" spans="1:3" ht="15.75" x14ac:dyDescent="0.25">
      <c r="A40" s="3" t="s">
        <v>104</v>
      </c>
      <c r="B40" s="7">
        <v>300</v>
      </c>
      <c r="C40" s="5" t="s">
        <v>107</v>
      </c>
    </row>
    <row r="43" spans="1:3" ht="15.75" x14ac:dyDescent="0.25">
      <c r="A43" s="1" t="s">
        <v>112</v>
      </c>
      <c r="B43" s="1" t="s">
        <v>20</v>
      </c>
      <c r="C43" s="1" t="s">
        <v>19</v>
      </c>
    </row>
    <row r="44" spans="1:3" ht="15.75" x14ac:dyDescent="0.25">
      <c r="A44" s="3" t="s">
        <v>99</v>
      </c>
      <c r="B44" s="25" t="s">
        <v>113</v>
      </c>
      <c r="C44" s="5"/>
    </row>
    <row r="45" spans="1:3" ht="15.75" x14ac:dyDescent="0.25">
      <c r="A45" s="3" t="s">
        <v>103</v>
      </c>
      <c r="B45" s="7">
        <v>450</v>
      </c>
      <c r="C45" s="5" t="s">
        <v>114</v>
      </c>
    </row>
    <row r="46" spans="1:3" ht="15.75" x14ac:dyDescent="0.25">
      <c r="A46" s="3" t="s">
        <v>115</v>
      </c>
      <c r="B46" s="7">
        <v>2050</v>
      </c>
      <c r="C46" s="5" t="s">
        <v>116</v>
      </c>
    </row>
    <row r="49" spans="1:3" ht="15.75" x14ac:dyDescent="0.25">
      <c r="A49" s="1" t="s">
        <v>117</v>
      </c>
      <c r="B49" s="1" t="s">
        <v>20</v>
      </c>
      <c r="C49" s="1" t="s">
        <v>19</v>
      </c>
    </row>
    <row r="50" spans="1:3" ht="15.75" x14ac:dyDescent="0.25">
      <c r="A50" s="3" t="s">
        <v>99</v>
      </c>
      <c r="B50" s="25" t="s">
        <v>100</v>
      </c>
      <c r="C50" s="5"/>
    </row>
    <row r="51" spans="1:3" ht="15.75" x14ac:dyDescent="0.25">
      <c r="A51" s="3" t="s">
        <v>102</v>
      </c>
      <c r="B51" s="7">
        <v>9.31</v>
      </c>
      <c r="C51" s="5" t="s">
        <v>105</v>
      </c>
    </row>
    <row r="52" spans="1:3" ht="15.75" x14ac:dyDescent="0.25">
      <c r="A52" s="3" t="s">
        <v>103</v>
      </c>
      <c r="B52" s="7">
        <v>440</v>
      </c>
      <c r="C52" s="5" t="s">
        <v>114</v>
      </c>
    </row>
    <row r="53" spans="1:3" ht="15.75" x14ac:dyDescent="0.25">
      <c r="A53" s="3" t="s">
        <v>118</v>
      </c>
      <c r="B53" s="7">
        <v>2600</v>
      </c>
      <c r="C53" s="5" t="s">
        <v>107</v>
      </c>
    </row>
    <row r="56" spans="1:3" ht="15.75" x14ac:dyDescent="0.25">
      <c r="A56" s="1" t="s">
        <v>119</v>
      </c>
      <c r="B56" s="1" t="s">
        <v>20</v>
      </c>
      <c r="C56" s="1" t="s">
        <v>19</v>
      </c>
    </row>
    <row r="57" spans="1:3" ht="15.75" x14ac:dyDescent="0.25">
      <c r="A57" s="3" t="s">
        <v>99</v>
      </c>
      <c r="B57" s="25" t="s">
        <v>100</v>
      </c>
      <c r="C57" s="5"/>
    </row>
    <row r="58" spans="1:3" ht="15.75" x14ac:dyDescent="0.25">
      <c r="A58" s="3" t="s">
        <v>102</v>
      </c>
      <c r="B58" s="7">
        <v>3.657</v>
      </c>
      <c r="C58" s="5" t="s">
        <v>105</v>
      </c>
    </row>
    <row r="59" spans="1:3" ht="15.75" x14ac:dyDescent="0.25">
      <c r="A59" s="3" t="s">
        <v>103</v>
      </c>
      <c r="B59" s="7">
        <v>365</v>
      </c>
      <c r="C59" s="5" t="s">
        <v>114</v>
      </c>
    </row>
    <row r="60" spans="1:3" ht="15.75" x14ac:dyDescent="0.25">
      <c r="A60" s="3" t="s">
        <v>118</v>
      </c>
      <c r="B60" s="7">
        <v>2300</v>
      </c>
      <c r="C60" s="5" t="s">
        <v>107</v>
      </c>
    </row>
    <row r="63" spans="1:3" ht="15.75" x14ac:dyDescent="0.25">
      <c r="A63" s="1" t="s">
        <v>120</v>
      </c>
      <c r="B63" s="1" t="s">
        <v>20</v>
      </c>
      <c r="C63" s="1" t="s">
        <v>19</v>
      </c>
    </row>
    <row r="64" spans="1:3" ht="15.75" x14ac:dyDescent="0.25">
      <c r="A64" s="3" t="s">
        <v>99</v>
      </c>
      <c r="B64" s="25" t="s">
        <v>100</v>
      </c>
      <c r="C64" s="5"/>
    </row>
    <row r="65" spans="1:3" ht="15.75" x14ac:dyDescent="0.25">
      <c r="A65" s="3" t="s">
        <v>102</v>
      </c>
      <c r="B65" s="7">
        <v>0</v>
      </c>
      <c r="C65" s="5" t="s">
        <v>105</v>
      </c>
    </row>
    <row r="66" spans="1:3" ht="15.75" x14ac:dyDescent="0.25">
      <c r="A66" s="3" t="s">
        <v>103</v>
      </c>
      <c r="B66" s="7">
        <v>250</v>
      </c>
      <c r="C66" s="5" t="s">
        <v>114</v>
      </c>
    </row>
    <row r="67" spans="1:3" ht="15.75" x14ac:dyDescent="0.25">
      <c r="A67" s="3" t="s">
        <v>118</v>
      </c>
      <c r="B67" s="7">
        <v>1500</v>
      </c>
      <c r="C67" s="5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B20" sqref="B20"/>
    </sheetView>
  </sheetViews>
  <sheetFormatPr defaultRowHeight="15.75" x14ac:dyDescent="0.25"/>
  <cols>
    <col min="1" max="1" width="37.5703125" style="2" bestFit="1" customWidth="1"/>
    <col min="2" max="2" width="15.7109375" style="2" customWidth="1"/>
    <col min="3" max="5" width="9.140625" style="2"/>
    <col min="6" max="6" width="35.42578125" style="2" bestFit="1" customWidth="1"/>
    <col min="7" max="7" width="14.85546875" style="2" bestFit="1" customWidth="1"/>
    <col min="8" max="8" width="9.140625" style="2"/>
    <col min="9" max="9" width="15.5703125" style="2" bestFit="1" customWidth="1"/>
    <col min="10" max="16384" width="9.140625" style="2"/>
  </cols>
  <sheetData>
    <row r="1" spans="1:10" x14ac:dyDescent="0.25">
      <c r="A1" s="1" t="s">
        <v>163</v>
      </c>
      <c r="B1" s="1" t="s">
        <v>20</v>
      </c>
      <c r="C1" s="1" t="s">
        <v>19</v>
      </c>
      <c r="F1" s="3" t="s">
        <v>165</v>
      </c>
      <c r="G1" s="3" t="s">
        <v>162</v>
      </c>
      <c r="H1" s="3" t="s">
        <v>164</v>
      </c>
      <c r="I1" s="3" t="s">
        <v>166</v>
      </c>
    </row>
    <row r="2" spans="1:10" x14ac:dyDescent="0.25">
      <c r="A2" s="3" t="s">
        <v>122</v>
      </c>
      <c r="B2" s="27">
        <v>38600</v>
      </c>
      <c r="C2" s="5" t="s">
        <v>124</v>
      </c>
      <c r="F2" s="4" t="str">
        <f>A2</f>
        <v>MTOW</v>
      </c>
      <c r="G2" s="27">
        <f>B2</f>
        <v>38600</v>
      </c>
      <c r="H2" s="4">
        <f>B13</f>
        <v>37200</v>
      </c>
      <c r="I2" s="37">
        <f>IFERROR((H2-G2)/G2,0)</f>
        <v>-3.6269430051813469E-2</v>
      </c>
    </row>
    <row r="3" spans="1:10" x14ac:dyDescent="0.25">
      <c r="A3" s="3" t="s">
        <v>239</v>
      </c>
      <c r="B3" s="27">
        <v>21157</v>
      </c>
      <c r="C3" s="5" t="s">
        <v>124</v>
      </c>
      <c r="F3" s="4" t="str">
        <f t="shared" ref="F3:F8" si="0">A3</f>
        <v>Operating Empty Weight/Basic Operating Weight</v>
      </c>
      <c r="G3" s="27">
        <f t="shared" ref="G3:G8" si="1">B3</f>
        <v>21157</v>
      </c>
      <c r="H3" s="4">
        <f>B31</f>
        <v>20587</v>
      </c>
      <c r="I3" s="37">
        <f t="shared" ref="I3:I8" si="2">IFERROR((H3-G3)/G3,0)</f>
        <v>-2.6941437821997448E-2</v>
      </c>
      <c r="J3" s="47">
        <f>H3-G3</f>
        <v>-570</v>
      </c>
    </row>
    <row r="4" spans="1:10" x14ac:dyDescent="0.25">
      <c r="A4" s="3" t="s">
        <v>125</v>
      </c>
      <c r="B4" s="27">
        <v>38600</v>
      </c>
      <c r="C4" s="5" t="s">
        <v>124</v>
      </c>
      <c r="F4" s="4" t="str">
        <f t="shared" si="0"/>
        <v>Takeoff Weight</v>
      </c>
      <c r="G4" s="27">
        <f t="shared" si="1"/>
        <v>38600</v>
      </c>
      <c r="H4" s="4">
        <f>B13</f>
        <v>37200</v>
      </c>
      <c r="I4" s="37">
        <f t="shared" si="2"/>
        <v>-3.6269430051813469E-2</v>
      </c>
    </row>
    <row r="5" spans="1:10" x14ac:dyDescent="0.25">
      <c r="A5" s="3" t="s">
        <v>126</v>
      </c>
      <c r="B5" s="27">
        <v>30900</v>
      </c>
      <c r="C5" s="5" t="s">
        <v>124</v>
      </c>
      <c r="F5" s="4" t="str">
        <f t="shared" si="0"/>
        <v>MZFW</v>
      </c>
      <c r="G5" s="27">
        <f t="shared" si="1"/>
        <v>30900</v>
      </c>
      <c r="H5" s="4">
        <f>B14</f>
        <v>30140</v>
      </c>
      <c r="I5" s="37">
        <f t="shared" si="2"/>
        <v>-2.459546925566343E-2</v>
      </c>
      <c r="J5" s="47">
        <f>H5-G5</f>
        <v>-760</v>
      </c>
    </row>
    <row r="6" spans="1:10" x14ac:dyDescent="0.25">
      <c r="A6" s="3" t="s">
        <v>127</v>
      </c>
      <c r="B6" s="27">
        <v>0</v>
      </c>
      <c r="C6" s="5" t="s">
        <v>124</v>
      </c>
      <c r="F6" s="4" t="str">
        <f t="shared" si="0"/>
        <v>Cargo</v>
      </c>
      <c r="G6" s="27">
        <f t="shared" si="1"/>
        <v>0</v>
      </c>
      <c r="H6" s="4">
        <v>0</v>
      </c>
      <c r="I6" s="37">
        <f t="shared" si="2"/>
        <v>0</v>
      </c>
    </row>
    <row r="7" spans="1:10" x14ac:dyDescent="0.25">
      <c r="A7" s="3" t="s">
        <v>128</v>
      </c>
      <c r="B7" s="27">
        <v>9743</v>
      </c>
      <c r="C7" s="5" t="s">
        <v>124</v>
      </c>
      <c r="F7" s="4" t="str">
        <f t="shared" si="0"/>
        <v>Maximum Payload</v>
      </c>
      <c r="G7" s="27">
        <f t="shared" si="1"/>
        <v>9743</v>
      </c>
      <c r="H7" s="4">
        <f>B16</f>
        <v>9404</v>
      </c>
      <c r="I7" s="37">
        <f t="shared" si="2"/>
        <v>-3.4794211228574359E-2</v>
      </c>
    </row>
    <row r="8" spans="1:10" x14ac:dyDescent="0.25">
      <c r="A8" s="3" t="s">
        <v>129</v>
      </c>
      <c r="B8" s="27">
        <v>9335</v>
      </c>
      <c r="C8" s="5" t="s">
        <v>124</v>
      </c>
      <c r="F8" s="4" t="str">
        <f t="shared" si="0"/>
        <v>Maximum Fuel</v>
      </c>
      <c r="G8" s="27">
        <f t="shared" si="1"/>
        <v>9335</v>
      </c>
      <c r="H8" s="4">
        <f>B15</f>
        <v>9428</v>
      </c>
      <c r="I8" s="37">
        <f t="shared" si="2"/>
        <v>9.9625066952329939E-3</v>
      </c>
    </row>
    <row r="11" spans="1:10" x14ac:dyDescent="0.25">
      <c r="A11" s="3" t="s">
        <v>161</v>
      </c>
      <c r="B11" s="3" t="s">
        <v>20</v>
      </c>
      <c r="C11" s="3" t="s">
        <v>19</v>
      </c>
      <c r="F11" s="3" t="s">
        <v>139</v>
      </c>
      <c r="G11" s="3" t="s">
        <v>162</v>
      </c>
      <c r="H11" s="3" t="s">
        <v>164</v>
      </c>
      <c r="I11" s="3" t="s">
        <v>166</v>
      </c>
    </row>
    <row r="12" spans="1:10" x14ac:dyDescent="0.25">
      <c r="A12" s="28" t="s">
        <v>131</v>
      </c>
      <c r="B12" s="29"/>
      <c r="C12" s="30"/>
      <c r="F12" s="4" t="s">
        <v>26</v>
      </c>
      <c r="G12" s="4">
        <v>643</v>
      </c>
      <c r="H12" s="4">
        <f>B23</f>
        <v>642</v>
      </c>
      <c r="I12" s="37">
        <f>IFERROR((H12-G12)/G12,0)</f>
        <v>-1.5552099533437014E-3</v>
      </c>
    </row>
    <row r="13" spans="1:10" x14ac:dyDescent="0.25">
      <c r="A13" s="31" t="s">
        <v>132</v>
      </c>
      <c r="B13" s="32">
        <v>37200</v>
      </c>
      <c r="C13" s="33" t="s">
        <v>124</v>
      </c>
      <c r="F13" s="4" t="s">
        <v>167</v>
      </c>
      <c r="G13" s="4">
        <v>5309</v>
      </c>
      <c r="H13" s="4">
        <f t="shared" ref="H13:H19" si="3">B24</f>
        <v>4030</v>
      </c>
      <c r="I13" s="37">
        <f t="shared" ref="I13:I20" si="4">IFERROR((H13-G13)/G13,0)</f>
        <v>-0.24091165944622339</v>
      </c>
    </row>
    <row r="14" spans="1:10" x14ac:dyDescent="0.25">
      <c r="A14" s="31" t="s">
        <v>133</v>
      </c>
      <c r="B14" s="32">
        <v>30140</v>
      </c>
      <c r="C14" s="33" t="s">
        <v>124</v>
      </c>
      <c r="F14" s="4" t="s">
        <v>168</v>
      </c>
      <c r="G14" s="4">
        <v>122</v>
      </c>
      <c r="H14" s="4">
        <f t="shared" si="3"/>
        <v>116</v>
      </c>
      <c r="I14" s="37">
        <f t="shared" si="4"/>
        <v>-4.9180327868852458E-2</v>
      </c>
    </row>
    <row r="15" spans="1:10" x14ac:dyDescent="0.25">
      <c r="A15" s="31" t="s">
        <v>134</v>
      </c>
      <c r="B15" s="32">
        <v>9428</v>
      </c>
      <c r="C15" s="33" t="s">
        <v>124</v>
      </c>
      <c r="F15" s="4" t="s">
        <v>169</v>
      </c>
      <c r="G15" s="4">
        <v>6573</v>
      </c>
      <c r="H15" s="4">
        <f t="shared" si="3"/>
        <v>6573</v>
      </c>
      <c r="I15" s="37">
        <f t="shared" si="4"/>
        <v>0</v>
      </c>
    </row>
    <row r="16" spans="1:10" x14ac:dyDescent="0.25">
      <c r="A16" s="31" t="s">
        <v>135</v>
      </c>
      <c r="B16" s="32">
        <v>9404</v>
      </c>
      <c r="C16" s="33" t="s">
        <v>124</v>
      </c>
      <c r="F16" s="4" t="s">
        <v>28</v>
      </c>
      <c r="G16" s="4">
        <v>5631</v>
      </c>
      <c r="H16" s="4">
        <f t="shared" si="3"/>
        <v>3813</v>
      </c>
      <c r="I16" s="37">
        <f t="shared" si="4"/>
        <v>-0.32285562067128398</v>
      </c>
    </row>
    <row r="17" spans="1:9" x14ac:dyDescent="0.25">
      <c r="A17" s="31"/>
      <c r="B17" s="32"/>
      <c r="C17" s="33"/>
      <c r="F17" s="4" t="s">
        <v>170</v>
      </c>
      <c r="G17" s="4">
        <v>1544</v>
      </c>
      <c r="H17" s="4">
        <f t="shared" si="3"/>
        <v>1488</v>
      </c>
      <c r="I17" s="37">
        <f t="shared" si="4"/>
        <v>-3.6269430051813469E-2</v>
      </c>
    </row>
    <row r="18" spans="1:9" x14ac:dyDescent="0.25">
      <c r="A18" s="31" t="s">
        <v>136</v>
      </c>
      <c r="B18" s="32"/>
      <c r="C18" s="33"/>
      <c r="F18" s="4" t="s">
        <v>27</v>
      </c>
      <c r="G18" s="4">
        <v>304</v>
      </c>
      <c r="H18" s="4">
        <f t="shared" si="3"/>
        <v>291</v>
      </c>
      <c r="I18" s="37">
        <f t="shared" si="4"/>
        <v>-4.2763157894736843E-2</v>
      </c>
    </row>
    <row r="19" spans="1:9" x14ac:dyDescent="0.25">
      <c r="A19" s="31" t="s">
        <v>137</v>
      </c>
      <c r="B19" s="32" t="s">
        <v>237</v>
      </c>
      <c r="C19" s="33" t="s">
        <v>250</v>
      </c>
      <c r="F19" s="4" t="s">
        <v>0</v>
      </c>
      <c r="G19" s="4">
        <v>3836</v>
      </c>
      <c r="H19" s="4">
        <f t="shared" si="3"/>
        <v>3636</v>
      </c>
      <c r="I19" s="37">
        <f t="shared" si="4"/>
        <v>-5.213764337851929E-2</v>
      </c>
    </row>
    <row r="20" spans="1:9" x14ac:dyDescent="0.25">
      <c r="A20" s="31" t="s">
        <v>138</v>
      </c>
      <c r="B20" s="32" t="s">
        <v>238</v>
      </c>
      <c r="C20" s="33" t="s">
        <v>251</v>
      </c>
      <c r="F20" s="3" t="s">
        <v>171</v>
      </c>
      <c r="G20" s="3">
        <f>SUM(G12:G19)</f>
        <v>23962</v>
      </c>
      <c r="H20" s="3">
        <f>SUM(H12:H19)</f>
        <v>20589</v>
      </c>
      <c r="I20" s="38">
        <f t="shared" si="4"/>
        <v>-0.14076454386111342</v>
      </c>
    </row>
    <row r="21" spans="1:9" x14ac:dyDescent="0.25">
      <c r="A21" s="31"/>
      <c r="B21" s="32"/>
      <c r="C21" s="33"/>
      <c r="G21" s="2" t="s">
        <v>240</v>
      </c>
    </row>
    <row r="22" spans="1:9" x14ac:dyDescent="0.25">
      <c r="A22" s="31" t="s">
        <v>139</v>
      </c>
      <c r="B22" s="32"/>
      <c r="C22" s="33"/>
    </row>
    <row r="23" spans="1:9" x14ac:dyDescent="0.25">
      <c r="A23" s="31" t="s">
        <v>140</v>
      </c>
      <c r="B23" s="32">
        <v>642</v>
      </c>
      <c r="C23" s="33" t="s">
        <v>124</v>
      </c>
    </row>
    <row r="24" spans="1:9" x14ac:dyDescent="0.25">
      <c r="A24" s="31" t="s">
        <v>141</v>
      </c>
      <c r="B24" s="32">
        <v>4030</v>
      </c>
      <c r="C24" s="33" t="s">
        <v>124</v>
      </c>
    </row>
    <row r="25" spans="1:9" x14ac:dyDescent="0.25">
      <c r="A25" s="31" t="s">
        <v>142</v>
      </c>
      <c r="B25" s="32">
        <v>116</v>
      </c>
      <c r="C25" s="33" t="s">
        <v>124</v>
      </c>
    </row>
    <row r="26" spans="1:9" x14ac:dyDescent="0.25">
      <c r="A26" s="31" t="s">
        <v>143</v>
      </c>
      <c r="B26" s="32">
        <v>6573</v>
      </c>
      <c r="C26" s="33" t="s">
        <v>124</v>
      </c>
    </row>
    <row r="27" spans="1:9" x14ac:dyDescent="0.25">
      <c r="A27" s="31" t="s">
        <v>144</v>
      </c>
      <c r="B27" s="32">
        <v>3813</v>
      </c>
      <c r="C27" s="33" t="s">
        <v>124</v>
      </c>
    </row>
    <row r="28" spans="1:9" x14ac:dyDescent="0.25">
      <c r="A28" s="31" t="s">
        <v>145</v>
      </c>
      <c r="B28" s="32">
        <v>1488</v>
      </c>
      <c r="C28" s="33" t="s">
        <v>124</v>
      </c>
    </row>
    <row r="29" spans="1:9" x14ac:dyDescent="0.25">
      <c r="A29" s="31" t="s">
        <v>146</v>
      </c>
      <c r="B29" s="32">
        <v>291</v>
      </c>
      <c r="C29" s="33" t="s">
        <v>124</v>
      </c>
    </row>
    <row r="30" spans="1:9" x14ac:dyDescent="0.25">
      <c r="A30" s="31" t="s">
        <v>147</v>
      </c>
      <c r="B30" s="32">
        <v>3636</v>
      </c>
      <c r="C30" s="33" t="s">
        <v>124</v>
      </c>
    </row>
    <row r="31" spans="1:9" x14ac:dyDescent="0.25">
      <c r="A31" s="31" t="s">
        <v>148</v>
      </c>
      <c r="B31" s="32">
        <v>20587</v>
      </c>
      <c r="C31" s="33" t="s">
        <v>124</v>
      </c>
    </row>
    <row r="32" spans="1:9" x14ac:dyDescent="0.25">
      <c r="A32" s="31"/>
      <c r="B32" s="32"/>
      <c r="C32" s="33"/>
    </row>
    <row r="33" spans="1:3" x14ac:dyDescent="0.25">
      <c r="A33" s="31" t="s">
        <v>149</v>
      </c>
      <c r="B33" s="32"/>
      <c r="C33" s="33"/>
    </row>
    <row r="34" spans="1:3" x14ac:dyDescent="0.25">
      <c r="A34" s="31" t="s">
        <v>150</v>
      </c>
      <c r="B34" s="32">
        <v>671</v>
      </c>
      <c r="C34" s="33" t="s">
        <v>124</v>
      </c>
    </row>
    <row r="35" spans="1:3" x14ac:dyDescent="0.25">
      <c r="A35" s="31" t="s">
        <v>151</v>
      </c>
      <c r="B35" s="32">
        <v>408</v>
      </c>
      <c r="C35" s="33" t="s">
        <v>124</v>
      </c>
    </row>
    <row r="36" spans="1:3" x14ac:dyDescent="0.25">
      <c r="A36" s="31" t="s">
        <v>152</v>
      </c>
      <c r="B36" s="32">
        <v>914</v>
      </c>
      <c r="C36" s="33" t="s">
        <v>124</v>
      </c>
    </row>
    <row r="37" spans="1:3" x14ac:dyDescent="0.25">
      <c r="A37" s="31" t="s">
        <v>153</v>
      </c>
      <c r="B37" s="32">
        <v>490</v>
      </c>
      <c r="C37" s="33" t="s">
        <v>124</v>
      </c>
    </row>
    <row r="38" spans="1:3" x14ac:dyDescent="0.25">
      <c r="A38" s="31" t="s">
        <v>154</v>
      </c>
      <c r="B38" s="32">
        <v>363</v>
      </c>
      <c r="C38" s="33" t="s">
        <v>124</v>
      </c>
    </row>
    <row r="39" spans="1:3" x14ac:dyDescent="0.25">
      <c r="A39" s="31" t="s">
        <v>155</v>
      </c>
      <c r="B39" s="32">
        <v>231</v>
      </c>
      <c r="C39" s="33" t="s">
        <v>124</v>
      </c>
    </row>
    <row r="40" spans="1:3" x14ac:dyDescent="0.25">
      <c r="A40" s="31" t="s">
        <v>156</v>
      </c>
      <c r="B40" s="32">
        <v>229</v>
      </c>
      <c r="C40" s="33" t="s">
        <v>124</v>
      </c>
    </row>
    <row r="41" spans="1:3" x14ac:dyDescent="0.25">
      <c r="A41" s="31" t="s">
        <v>157</v>
      </c>
      <c r="B41" s="32">
        <v>425</v>
      </c>
      <c r="C41" s="33" t="s">
        <v>124</v>
      </c>
    </row>
    <row r="42" spans="1:3" x14ac:dyDescent="0.25">
      <c r="A42" s="31" t="s">
        <v>158</v>
      </c>
      <c r="B42" s="32">
        <v>2842</v>
      </c>
      <c r="C42" s="33" t="s">
        <v>124</v>
      </c>
    </row>
    <row r="43" spans="1:3" x14ac:dyDescent="0.25">
      <c r="A43" s="31"/>
      <c r="B43" s="32"/>
      <c r="C43" s="33"/>
    </row>
    <row r="44" spans="1:3" x14ac:dyDescent="0.25">
      <c r="A44" s="31"/>
      <c r="B44" s="32"/>
      <c r="C44" s="33"/>
    </row>
    <row r="45" spans="1:3" x14ac:dyDescent="0.25">
      <c r="A45" s="31" t="s">
        <v>159</v>
      </c>
      <c r="B45" s="32" t="s">
        <v>160</v>
      </c>
      <c r="C45" s="33"/>
    </row>
    <row r="46" spans="1:3" x14ac:dyDescent="0.25">
      <c r="A46" s="34" t="s">
        <v>248</v>
      </c>
      <c r="B46" s="35" t="s">
        <v>249</v>
      </c>
      <c r="C46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B10" zoomScaleNormal="100" workbookViewId="0">
      <selection activeCell="F27" sqref="F27"/>
    </sheetView>
  </sheetViews>
  <sheetFormatPr defaultRowHeight="15.75" x14ac:dyDescent="0.25"/>
  <cols>
    <col min="1" max="1" width="15.7109375" style="2" customWidth="1"/>
    <col min="2" max="2" width="15.140625" style="2" bestFit="1" customWidth="1"/>
    <col min="3" max="3" width="11.5703125" style="2" bestFit="1" customWidth="1"/>
    <col min="4" max="4" width="11.85546875" style="2" bestFit="1" customWidth="1"/>
    <col min="5" max="16384" width="9.140625" style="2"/>
  </cols>
  <sheetData>
    <row r="1" spans="1:5" x14ac:dyDescent="0.25">
      <c r="A1" s="56" t="s">
        <v>181</v>
      </c>
      <c r="B1" s="54"/>
      <c r="C1" s="54" t="s">
        <v>164</v>
      </c>
      <c r="D1" s="55"/>
    </row>
    <row r="2" spans="1:5" x14ac:dyDescent="0.25">
      <c r="A2" s="28" t="s">
        <v>188</v>
      </c>
      <c r="B2" s="29">
        <v>3.3</v>
      </c>
      <c r="C2" s="44" t="s">
        <v>189</v>
      </c>
      <c r="D2" s="42">
        <v>0</v>
      </c>
    </row>
    <row r="3" spans="1:5" x14ac:dyDescent="0.25">
      <c r="A3" s="31" t="s">
        <v>122</v>
      </c>
      <c r="B3" s="32">
        <v>37200</v>
      </c>
      <c r="C3" s="45" t="s">
        <v>124</v>
      </c>
      <c r="D3" s="33"/>
    </row>
    <row r="4" spans="1:5" x14ac:dyDescent="0.25">
      <c r="A4" s="31" t="s">
        <v>126</v>
      </c>
      <c r="B4" s="32">
        <v>30140</v>
      </c>
      <c r="C4" s="45" t="s">
        <v>124</v>
      </c>
      <c r="D4" s="33"/>
    </row>
    <row r="5" spans="1:5" x14ac:dyDescent="0.25">
      <c r="A5" s="31" t="s">
        <v>192</v>
      </c>
      <c r="B5" s="32">
        <v>20736</v>
      </c>
      <c r="C5" s="45" t="s">
        <v>124</v>
      </c>
      <c r="D5" s="33"/>
    </row>
    <row r="6" spans="1:5" x14ac:dyDescent="0.25">
      <c r="A6" s="31" t="s">
        <v>193</v>
      </c>
      <c r="B6" s="32">
        <v>9428</v>
      </c>
      <c r="C6" s="45" t="s">
        <v>124</v>
      </c>
      <c r="D6" s="33"/>
    </row>
    <row r="7" spans="1:5" x14ac:dyDescent="0.25">
      <c r="A7" s="31" t="s">
        <v>194</v>
      </c>
      <c r="B7" s="32">
        <v>9404</v>
      </c>
      <c r="C7" s="45" t="s">
        <v>124</v>
      </c>
      <c r="D7" s="33"/>
    </row>
    <row r="8" spans="1:5" x14ac:dyDescent="0.25">
      <c r="A8" s="31" t="s">
        <v>190</v>
      </c>
      <c r="B8" s="32">
        <v>100</v>
      </c>
      <c r="C8" s="32">
        <v>45</v>
      </c>
      <c r="D8" s="43" t="s">
        <v>191</v>
      </c>
    </row>
    <row r="9" spans="1:5" x14ac:dyDescent="0.25">
      <c r="A9" s="28" t="s">
        <v>172</v>
      </c>
      <c r="B9" s="29" t="s">
        <v>173</v>
      </c>
      <c r="C9" s="29" t="s">
        <v>174</v>
      </c>
      <c r="D9" s="30" t="s">
        <v>175</v>
      </c>
      <c r="E9" s="2" t="s">
        <v>176</v>
      </c>
    </row>
    <row r="10" spans="1:5" x14ac:dyDescent="0.25">
      <c r="A10" s="31" t="s">
        <v>177</v>
      </c>
      <c r="B10" s="32" t="s">
        <v>178</v>
      </c>
      <c r="C10" s="32" t="s">
        <v>179</v>
      </c>
      <c r="D10" s="33" t="s">
        <v>178</v>
      </c>
      <c r="E10" s="2" t="s">
        <v>176</v>
      </c>
    </row>
    <row r="11" spans="1:5" x14ac:dyDescent="0.25">
      <c r="A11" s="31">
        <v>0</v>
      </c>
      <c r="B11" s="32">
        <f>B7</f>
        <v>9404</v>
      </c>
      <c r="C11" s="32">
        <v>0</v>
      </c>
      <c r="D11" s="33">
        <f>C11+B11+$B$5</f>
        <v>30140</v>
      </c>
    </row>
    <row r="12" spans="1:5" x14ac:dyDescent="0.25">
      <c r="A12" s="31">
        <v>1340</v>
      </c>
      <c r="B12" s="32">
        <f>B7</f>
        <v>9404</v>
      </c>
      <c r="C12" s="32">
        <f>B3-B12-B5</f>
        <v>7060</v>
      </c>
      <c r="D12" s="33">
        <f>C12+B12+$B$5</f>
        <v>37200</v>
      </c>
    </row>
    <row r="13" spans="1:5" x14ac:dyDescent="0.25">
      <c r="A13" s="31">
        <v>2020</v>
      </c>
      <c r="B13" s="32">
        <f>B3-B5-C13</f>
        <v>7036</v>
      </c>
      <c r="C13" s="32">
        <f>B6</f>
        <v>9428</v>
      </c>
      <c r="D13" s="33">
        <f>C13+B13+$B$5</f>
        <v>37200</v>
      </c>
    </row>
    <row r="14" spans="1:5" ht="15" customHeight="1" x14ac:dyDescent="0.25">
      <c r="A14" s="34">
        <v>2320</v>
      </c>
      <c r="B14" s="35">
        <v>0</v>
      </c>
      <c r="C14" s="35">
        <f>B6</f>
        <v>9428</v>
      </c>
      <c r="D14" s="36">
        <f>C14+B14+$B$5</f>
        <v>30164</v>
      </c>
    </row>
    <row r="17" spans="1:6" x14ac:dyDescent="0.25">
      <c r="A17" s="39" t="s">
        <v>180</v>
      </c>
      <c r="B17" s="40"/>
      <c r="C17" s="54" t="s">
        <v>164</v>
      </c>
      <c r="D17" s="55"/>
    </row>
    <row r="18" spans="1:6" x14ac:dyDescent="0.25">
      <c r="A18" s="28" t="s">
        <v>182</v>
      </c>
      <c r="B18" s="29"/>
      <c r="C18" s="29">
        <v>37200</v>
      </c>
      <c r="D18" s="30" t="s">
        <v>124</v>
      </c>
    </row>
    <row r="19" spans="1:6" x14ac:dyDescent="0.25">
      <c r="A19" s="31" t="s">
        <v>183</v>
      </c>
      <c r="B19" s="32"/>
      <c r="C19" s="32">
        <v>20736</v>
      </c>
      <c r="D19" s="33" t="s">
        <v>124</v>
      </c>
    </row>
    <row r="20" spans="1:6" x14ac:dyDescent="0.25">
      <c r="A20" s="31" t="s">
        <v>184</v>
      </c>
      <c r="B20" s="32"/>
      <c r="C20" s="32">
        <v>30140</v>
      </c>
      <c r="D20" s="33" t="s">
        <v>124</v>
      </c>
    </row>
    <row r="21" spans="1:6" x14ac:dyDescent="0.25">
      <c r="A21" s="31" t="s">
        <v>185</v>
      </c>
      <c r="B21" s="32"/>
      <c r="C21" s="32">
        <v>9404</v>
      </c>
      <c r="D21" s="33" t="s">
        <v>124</v>
      </c>
    </row>
    <row r="22" spans="1:6" x14ac:dyDescent="0.25">
      <c r="A22" s="31" t="s">
        <v>186</v>
      </c>
      <c r="B22" s="32"/>
      <c r="C22" s="32">
        <v>9428</v>
      </c>
      <c r="D22" s="33" t="s">
        <v>124</v>
      </c>
    </row>
    <row r="23" spans="1:6" x14ac:dyDescent="0.25">
      <c r="A23" s="34" t="s">
        <v>187</v>
      </c>
      <c r="B23" s="35"/>
      <c r="C23" s="35">
        <v>1750</v>
      </c>
      <c r="D23" s="36" t="s">
        <v>124</v>
      </c>
    </row>
    <row r="24" spans="1:6" x14ac:dyDescent="0.25">
      <c r="A24" s="28" t="s">
        <v>172</v>
      </c>
      <c r="B24" s="29" t="s">
        <v>173</v>
      </c>
      <c r="C24" s="29" t="s">
        <v>174</v>
      </c>
      <c r="D24" s="30" t="s">
        <v>175</v>
      </c>
      <c r="E24" s="2" t="s">
        <v>176</v>
      </c>
    </row>
    <row r="25" spans="1:6" x14ac:dyDescent="0.25">
      <c r="A25" s="31" t="s">
        <v>177</v>
      </c>
      <c r="B25" s="32" t="s">
        <v>178</v>
      </c>
      <c r="C25" s="32" t="s">
        <v>179</v>
      </c>
      <c r="D25" s="33" t="s">
        <v>178</v>
      </c>
      <c r="E25" s="2" t="s">
        <v>176</v>
      </c>
    </row>
    <row r="26" spans="1:6" x14ac:dyDescent="0.25">
      <c r="A26" s="31">
        <v>0</v>
      </c>
      <c r="B26" s="32">
        <v>9404</v>
      </c>
      <c r="C26" s="32">
        <v>0</v>
      </c>
      <c r="D26" s="33">
        <v>0</v>
      </c>
      <c r="F26" s="2" t="s">
        <v>252</v>
      </c>
    </row>
    <row r="27" spans="1:6" x14ac:dyDescent="0.25">
      <c r="A27" s="31">
        <v>1389</v>
      </c>
      <c r="B27" s="32">
        <v>9404</v>
      </c>
      <c r="C27" s="32">
        <v>7060</v>
      </c>
      <c r="D27" s="33">
        <v>37200</v>
      </c>
      <c r="F27" s="58">
        <f>A27/A12-1</f>
        <v>3.656716417910455E-2</v>
      </c>
    </row>
    <row r="28" spans="1:6" x14ac:dyDescent="0.25">
      <c r="A28" s="31">
        <v>2067</v>
      </c>
      <c r="B28" s="32">
        <v>7036</v>
      </c>
      <c r="C28" s="32">
        <v>9428</v>
      </c>
      <c r="D28" s="33">
        <v>37200</v>
      </c>
      <c r="F28" s="58">
        <f t="shared" ref="F28:F29" si="0">A28/A13-1</f>
        <v>2.3267326732673288E-2</v>
      </c>
    </row>
    <row r="29" spans="1:6" x14ac:dyDescent="0.25">
      <c r="A29" s="31">
        <v>2389</v>
      </c>
      <c r="B29" s="32">
        <v>0</v>
      </c>
      <c r="C29" s="32">
        <v>9428</v>
      </c>
      <c r="D29" s="33">
        <v>30164</v>
      </c>
      <c r="F29" s="58">
        <f t="shared" si="0"/>
        <v>2.9741379310344929E-2</v>
      </c>
    </row>
    <row r="30" spans="1:6" x14ac:dyDescent="0.25">
      <c r="A30" s="31"/>
      <c r="B30" s="32"/>
      <c r="C30" s="32"/>
      <c r="D30" s="33"/>
    </row>
    <row r="31" spans="1:6" x14ac:dyDescent="0.25">
      <c r="A31" s="34"/>
      <c r="B31" s="35"/>
      <c r="C31" s="35"/>
      <c r="D31" s="36"/>
    </row>
    <row r="32" spans="1:6" x14ac:dyDescent="0.25">
      <c r="A32" s="2" t="s">
        <v>130</v>
      </c>
    </row>
    <row r="33" spans="1:1" x14ac:dyDescent="0.25">
      <c r="A33" s="2" t="s">
        <v>253</v>
      </c>
    </row>
  </sheetData>
  <mergeCells count="3">
    <mergeCell ref="C17:D17"/>
    <mergeCell ref="C1:D1"/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N1" workbookViewId="0">
      <selection activeCell="R17" sqref="R17"/>
    </sheetView>
  </sheetViews>
  <sheetFormatPr defaultRowHeight="15.75" x14ac:dyDescent="0.25"/>
  <cols>
    <col min="1" max="1" width="8.140625" style="2" customWidth="1"/>
    <col min="2" max="2" width="11.140625" style="2" bestFit="1" customWidth="1"/>
    <col min="3" max="12" width="10.5703125" style="2" bestFit="1" customWidth="1"/>
    <col min="13" max="13" width="9" style="2" customWidth="1"/>
    <col min="14" max="14" width="13.28515625" style="2" bestFit="1" customWidth="1"/>
    <col min="15" max="15" width="7.7109375" style="2" bestFit="1" customWidth="1"/>
    <col min="16" max="16" width="9" style="2" bestFit="1" customWidth="1"/>
    <col min="17" max="16384" width="9.140625" style="2"/>
  </cols>
  <sheetData>
    <row r="1" spans="1:44" x14ac:dyDescent="0.25">
      <c r="A1" s="2" t="s">
        <v>241</v>
      </c>
      <c r="AC1" s="2" t="s">
        <v>242</v>
      </c>
    </row>
    <row r="2" spans="1:44" x14ac:dyDescent="0.2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30"/>
      <c r="N2" s="56" t="s">
        <v>213</v>
      </c>
      <c r="O2" s="54"/>
      <c r="P2" s="55"/>
      <c r="AC2" s="28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30"/>
      <c r="AP2" s="56" t="s">
        <v>213</v>
      </c>
      <c r="AQ2" s="54"/>
      <c r="AR2" s="55"/>
    </row>
    <row r="3" spans="1:44" x14ac:dyDescent="0.25">
      <c r="A3" s="31" t="s">
        <v>195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N3" s="39" t="s">
        <v>212</v>
      </c>
      <c r="O3" s="40">
        <v>0.45</v>
      </c>
      <c r="P3" s="41"/>
      <c r="AC3" s="31" t="s">
        <v>195</v>
      </c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3"/>
      <c r="AP3" s="39" t="s">
        <v>212</v>
      </c>
      <c r="AQ3" s="40">
        <f>O3</f>
        <v>0.45</v>
      </c>
      <c r="AR3" s="41"/>
    </row>
    <row r="4" spans="1:44" x14ac:dyDescent="0.25">
      <c r="A4" s="31" t="s">
        <v>199</v>
      </c>
      <c r="B4" s="32" t="s">
        <v>200</v>
      </c>
      <c r="C4" s="32" t="s">
        <v>201</v>
      </c>
      <c r="D4" s="32" t="s">
        <v>202</v>
      </c>
      <c r="E4" s="32" t="s">
        <v>203</v>
      </c>
      <c r="F4" s="32" t="s">
        <v>204</v>
      </c>
      <c r="G4" s="32" t="s">
        <v>205</v>
      </c>
      <c r="H4" s="32" t="s">
        <v>206</v>
      </c>
      <c r="I4" s="32" t="s">
        <v>207</v>
      </c>
      <c r="J4" s="32" t="s">
        <v>208</v>
      </c>
      <c r="K4" s="32" t="s">
        <v>209</v>
      </c>
      <c r="L4" s="33" t="s">
        <v>210</v>
      </c>
      <c r="M4" s="2" t="s">
        <v>211</v>
      </c>
      <c r="N4" s="31" t="s">
        <v>216</v>
      </c>
      <c r="O4" s="32" t="s">
        <v>214</v>
      </c>
      <c r="P4" s="33" t="s">
        <v>215</v>
      </c>
      <c r="AC4" s="31" t="s">
        <v>199</v>
      </c>
      <c r="AD4" s="32" t="s">
        <v>200</v>
      </c>
      <c r="AE4" s="32" t="s">
        <v>201</v>
      </c>
      <c r="AF4" s="32" t="s">
        <v>202</v>
      </c>
      <c r="AG4" s="32" t="s">
        <v>203</v>
      </c>
      <c r="AH4" s="32" t="s">
        <v>204</v>
      </c>
      <c r="AI4" s="32" t="s">
        <v>205</v>
      </c>
      <c r="AJ4" s="32" t="s">
        <v>206</v>
      </c>
      <c r="AK4" s="32" t="s">
        <v>207</v>
      </c>
      <c r="AL4" s="32" t="s">
        <v>208</v>
      </c>
      <c r="AM4" s="32" t="s">
        <v>209</v>
      </c>
      <c r="AN4" s="33" t="s">
        <v>210</v>
      </c>
      <c r="AO4" s="2" t="s">
        <v>211</v>
      </c>
      <c r="AP4" s="31" t="s">
        <v>216</v>
      </c>
      <c r="AQ4" s="32" t="s">
        <v>214</v>
      </c>
      <c r="AR4" s="33" t="s">
        <v>215</v>
      </c>
    </row>
    <row r="5" spans="1:44" x14ac:dyDescent="0.25">
      <c r="A5" s="31">
        <v>0.3</v>
      </c>
      <c r="B5" s="32">
        <v>0</v>
      </c>
      <c r="C5" s="32">
        <v>0</v>
      </c>
      <c r="D5" s="32">
        <v>1.0000000000000001E-5</v>
      </c>
      <c r="E5" s="32">
        <v>4.0000000000000003E-5</v>
      </c>
      <c r="F5" s="32">
        <v>1.2999999999999999E-4</v>
      </c>
      <c r="G5" s="32">
        <v>3.8999999999999999E-4</v>
      </c>
      <c r="H5" s="32">
        <v>1.07E-3</v>
      </c>
      <c r="I5" s="32">
        <v>2.7499999999999998E-3</v>
      </c>
      <c r="J5" s="32">
        <v>6.6899999999999998E-3</v>
      </c>
      <c r="K5" s="32">
        <v>1.545E-2</v>
      </c>
      <c r="L5" s="33">
        <v>3.4090000000000002E-2</v>
      </c>
      <c r="M5" s="2" t="s">
        <v>211</v>
      </c>
      <c r="N5" s="31">
        <v>2</v>
      </c>
      <c r="O5" s="32">
        <v>0.45</v>
      </c>
      <c r="P5" s="46">
        <f t="shared" ref="P5:P15" si="0">VLOOKUP($O$3,$A$5:$L$15,N5)</f>
        <v>0</v>
      </c>
      <c r="AC5" s="31">
        <v>0.3</v>
      </c>
      <c r="AD5" s="32">
        <v>0</v>
      </c>
      <c r="AE5" s="32">
        <v>0</v>
      </c>
      <c r="AF5" s="32">
        <v>1.0000000000000001E-5</v>
      </c>
      <c r="AG5" s="32">
        <v>5.0000000000000002E-5</v>
      </c>
      <c r="AH5" s="32">
        <v>1.6000000000000001E-4</v>
      </c>
      <c r="AI5" s="32">
        <v>4.6999999999999999E-4</v>
      </c>
      <c r="AJ5" s="32">
        <v>1.2800000000000001E-3</v>
      </c>
      <c r="AK5" s="32">
        <v>3.29E-3</v>
      </c>
      <c r="AL5" s="32">
        <v>7.9799999999999992E-3</v>
      </c>
      <c r="AM5" s="32">
        <v>1.8429999999999998E-2</v>
      </c>
      <c r="AN5" s="33">
        <v>4.0680000000000001E-2</v>
      </c>
      <c r="AO5" s="2" t="s">
        <v>211</v>
      </c>
      <c r="AP5" s="31">
        <v>2</v>
      </c>
      <c r="AQ5" s="32">
        <v>0.45</v>
      </c>
      <c r="AR5" s="46">
        <f>VLOOKUP($AQ$3,$AC$5:$AN$15,AP5)</f>
        <v>0</v>
      </c>
    </row>
    <row r="6" spans="1:44" x14ac:dyDescent="0.25">
      <c r="A6" s="31">
        <v>0.35</v>
      </c>
      <c r="B6" s="32">
        <v>0</v>
      </c>
      <c r="C6" s="32">
        <v>0</v>
      </c>
      <c r="D6" s="32">
        <v>1.0000000000000001E-5</v>
      </c>
      <c r="E6" s="32">
        <v>5.0000000000000002E-5</v>
      </c>
      <c r="F6" s="32">
        <v>1.6000000000000001E-4</v>
      </c>
      <c r="G6" s="32">
        <v>4.8000000000000001E-4</v>
      </c>
      <c r="H6" s="32">
        <v>1.2999999999999999E-3</v>
      </c>
      <c r="I6" s="32">
        <v>3.3600000000000001E-3</v>
      </c>
      <c r="J6" s="32">
        <v>8.1499999999999993E-3</v>
      </c>
      <c r="K6" s="32">
        <v>1.882E-2</v>
      </c>
      <c r="L6" s="33">
        <v>4.1540000000000001E-2</v>
      </c>
      <c r="M6" s="2" t="s">
        <v>211</v>
      </c>
      <c r="N6" s="31">
        <v>3</v>
      </c>
      <c r="O6" s="32">
        <v>0.5</v>
      </c>
      <c r="P6" s="33">
        <f t="shared" si="0"/>
        <v>1.0000000000000001E-5</v>
      </c>
      <c r="AC6" s="31">
        <v>0.35</v>
      </c>
      <c r="AD6" s="32">
        <v>0</v>
      </c>
      <c r="AE6" s="32">
        <v>0</v>
      </c>
      <c r="AF6" s="32">
        <v>2.0000000000000002E-5</v>
      </c>
      <c r="AG6" s="32">
        <v>6.0000000000000002E-5</v>
      </c>
      <c r="AH6" s="32">
        <v>1.9000000000000001E-4</v>
      </c>
      <c r="AI6" s="32">
        <v>5.5999999999999995E-4</v>
      </c>
      <c r="AJ6" s="32">
        <v>1.5299999999999999E-3</v>
      </c>
      <c r="AK6" s="32">
        <v>3.9399999999999999E-3</v>
      </c>
      <c r="AL6" s="32">
        <v>9.5700000000000004E-3</v>
      </c>
      <c r="AM6" s="32">
        <v>2.2100000000000002E-2</v>
      </c>
      <c r="AN6" s="33">
        <v>4.8759999999999998E-2</v>
      </c>
      <c r="AO6" s="2" t="s">
        <v>211</v>
      </c>
      <c r="AP6" s="31">
        <v>3</v>
      </c>
      <c r="AQ6" s="32">
        <v>0.5</v>
      </c>
      <c r="AR6" s="46">
        <f t="shared" ref="AR6:AR15" si="1">VLOOKUP($AQ$3,$AC$5:$AN$15,AP6)</f>
        <v>1.0000000000000001E-5</v>
      </c>
    </row>
    <row r="7" spans="1:44" x14ac:dyDescent="0.25">
      <c r="A7" s="31">
        <v>0.4</v>
      </c>
      <c r="B7" s="32">
        <v>0</v>
      </c>
      <c r="C7" s="32">
        <v>0</v>
      </c>
      <c r="D7" s="32">
        <v>2.0000000000000002E-5</v>
      </c>
      <c r="E7" s="32">
        <v>6.0000000000000002E-5</v>
      </c>
      <c r="F7" s="32">
        <v>1.9000000000000001E-4</v>
      </c>
      <c r="G7" s="32">
        <v>5.8E-4</v>
      </c>
      <c r="H7" s="32">
        <v>1.58E-3</v>
      </c>
      <c r="I7" s="32">
        <v>4.0699999999999998E-3</v>
      </c>
      <c r="J7" s="32">
        <v>9.8899999999999995E-3</v>
      </c>
      <c r="K7" s="32">
        <v>2.2839999999999999E-2</v>
      </c>
      <c r="L7" s="33">
        <v>5.04E-2</v>
      </c>
      <c r="M7" s="2" t="s">
        <v>211</v>
      </c>
      <c r="N7" s="31">
        <v>4</v>
      </c>
      <c r="O7" s="32">
        <v>0.55000000000000004</v>
      </c>
      <c r="P7" s="33">
        <f t="shared" si="0"/>
        <v>2.0000000000000002E-5</v>
      </c>
      <c r="AC7" s="31">
        <v>0.4</v>
      </c>
      <c r="AD7" s="32">
        <v>0</v>
      </c>
      <c r="AE7" s="32">
        <v>0</v>
      </c>
      <c r="AF7" s="32">
        <v>2.0000000000000002E-5</v>
      </c>
      <c r="AG7" s="32">
        <v>6.9999999999999994E-5</v>
      </c>
      <c r="AH7" s="32">
        <v>2.3000000000000001E-4</v>
      </c>
      <c r="AI7" s="32">
        <v>6.7000000000000002E-4</v>
      </c>
      <c r="AJ7" s="32">
        <v>1.83E-3</v>
      </c>
      <c r="AK7" s="32">
        <v>4.7200000000000002E-3</v>
      </c>
      <c r="AL7" s="32">
        <v>1.145E-2</v>
      </c>
      <c r="AM7" s="32">
        <v>2.6450000000000001E-2</v>
      </c>
      <c r="AN7" s="33">
        <v>5.8369999999999998E-2</v>
      </c>
      <c r="AO7" s="2" t="s">
        <v>211</v>
      </c>
      <c r="AP7" s="31">
        <v>4</v>
      </c>
      <c r="AQ7" s="32">
        <v>0.55000000000000004</v>
      </c>
      <c r="AR7" s="46">
        <f t="shared" si="1"/>
        <v>2.0000000000000002E-5</v>
      </c>
    </row>
    <row r="8" spans="1:44" x14ac:dyDescent="0.25">
      <c r="A8" s="31">
        <v>0.45</v>
      </c>
      <c r="B8" s="32">
        <v>0</v>
      </c>
      <c r="C8" s="32">
        <v>1.0000000000000001E-5</v>
      </c>
      <c r="D8" s="32">
        <v>2.0000000000000002E-5</v>
      </c>
      <c r="E8" s="32">
        <v>6.9999999999999994E-5</v>
      </c>
      <c r="F8" s="32">
        <v>2.3000000000000001E-4</v>
      </c>
      <c r="G8" s="32">
        <v>6.9999999999999999E-4</v>
      </c>
      <c r="H8" s="32">
        <v>1.91E-3</v>
      </c>
      <c r="I8" s="32">
        <v>4.9100000000000003E-3</v>
      </c>
      <c r="J8" s="32">
        <v>1.193E-2</v>
      </c>
      <c r="K8" s="32">
        <v>2.7550000000000002E-2</v>
      </c>
      <c r="L8" s="33">
        <v>6.08E-2</v>
      </c>
      <c r="M8" s="2" t="s">
        <v>211</v>
      </c>
      <c r="N8" s="31">
        <v>5</v>
      </c>
      <c r="O8" s="32">
        <v>0.6</v>
      </c>
      <c r="P8" s="33">
        <f t="shared" si="0"/>
        <v>6.9999999999999994E-5</v>
      </c>
      <c r="AC8" s="31">
        <v>0.45</v>
      </c>
      <c r="AD8" s="32">
        <v>0</v>
      </c>
      <c r="AE8" s="32">
        <v>1.0000000000000001E-5</v>
      </c>
      <c r="AF8" s="32">
        <v>2.0000000000000002E-5</v>
      </c>
      <c r="AG8" s="32">
        <v>8.0000000000000007E-5</v>
      </c>
      <c r="AH8" s="32">
        <v>2.7E-4</v>
      </c>
      <c r="AI8" s="32">
        <v>8.0000000000000004E-4</v>
      </c>
      <c r="AJ8" s="32">
        <v>2.1900000000000001E-3</v>
      </c>
      <c r="AK8" s="32">
        <v>5.62E-3</v>
      </c>
      <c r="AL8" s="32">
        <v>1.366E-2</v>
      </c>
      <c r="AM8" s="32">
        <v>3.1550000000000002E-2</v>
      </c>
      <c r="AN8" s="33">
        <v>6.9639999999999994E-2</v>
      </c>
      <c r="AO8" s="2" t="s">
        <v>211</v>
      </c>
      <c r="AP8" s="31">
        <v>5</v>
      </c>
      <c r="AQ8" s="32">
        <v>0.6</v>
      </c>
      <c r="AR8" s="46">
        <f t="shared" si="1"/>
        <v>8.0000000000000007E-5</v>
      </c>
    </row>
    <row r="9" spans="1:44" x14ac:dyDescent="0.25">
      <c r="A9" s="31">
        <v>0.5</v>
      </c>
      <c r="B9" s="32">
        <v>0</v>
      </c>
      <c r="C9" s="32">
        <v>1.0000000000000001E-5</v>
      </c>
      <c r="D9" s="32">
        <v>2.0000000000000002E-5</v>
      </c>
      <c r="E9" s="32">
        <v>9.0000000000000006E-5</v>
      </c>
      <c r="F9" s="32">
        <v>2.7999999999999998E-4</v>
      </c>
      <c r="G9" s="32">
        <v>8.3000000000000001E-4</v>
      </c>
      <c r="H9" s="32">
        <v>2.2899999999999999E-3</v>
      </c>
      <c r="I9" s="32">
        <v>5.8799999999999998E-3</v>
      </c>
      <c r="J9" s="32">
        <v>1.4290000000000001E-2</v>
      </c>
      <c r="K9" s="32">
        <v>3.2989999999999998E-2</v>
      </c>
      <c r="L9" s="33">
        <v>7.281E-2</v>
      </c>
      <c r="M9" s="2" t="s">
        <v>211</v>
      </c>
      <c r="N9" s="31">
        <v>6</v>
      </c>
      <c r="O9" s="32">
        <v>0.65</v>
      </c>
      <c r="P9" s="33">
        <f t="shared" si="0"/>
        <v>2.3000000000000001E-4</v>
      </c>
      <c r="AC9" s="31">
        <v>0.5</v>
      </c>
      <c r="AD9" s="32">
        <v>0</v>
      </c>
      <c r="AE9" s="32">
        <v>1.0000000000000001E-5</v>
      </c>
      <c r="AF9" s="32">
        <v>3.0000000000000001E-5</v>
      </c>
      <c r="AG9" s="32">
        <v>1E-4</v>
      </c>
      <c r="AH9" s="32">
        <v>3.2000000000000003E-4</v>
      </c>
      <c r="AI9" s="32">
        <v>9.5E-4</v>
      </c>
      <c r="AJ9" s="32">
        <v>2.5999999999999999E-3</v>
      </c>
      <c r="AK9" s="32">
        <v>6.6800000000000002E-3</v>
      </c>
      <c r="AL9" s="32">
        <v>1.6219999999999998E-2</v>
      </c>
      <c r="AM9" s="32">
        <v>3.7449999999999997E-2</v>
      </c>
      <c r="AN9" s="33">
        <v>8.2650000000000001E-2</v>
      </c>
      <c r="AO9" s="2" t="s">
        <v>211</v>
      </c>
      <c r="AP9" s="31">
        <v>6</v>
      </c>
      <c r="AQ9" s="32">
        <v>0.65</v>
      </c>
      <c r="AR9" s="46">
        <f t="shared" si="1"/>
        <v>2.7E-4</v>
      </c>
    </row>
    <row r="10" spans="1:44" x14ac:dyDescent="0.25">
      <c r="A10" s="31">
        <v>0.55000000000000004</v>
      </c>
      <c r="B10" s="32">
        <v>0</v>
      </c>
      <c r="C10" s="32">
        <v>1.0000000000000001E-5</v>
      </c>
      <c r="D10" s="32">
        <v>3.0000000000000001E-5</v>
      </c>
      <c r="E10" s="32">
        <v>1E-4</v>
      </c>
      <c r="F10" s="32">
        <v>3.3E-4</v>
      </c>
      <c r="G10" s="32">
        <v>9.8999999999999999E-4</v>
      </c>
      <c r="H10" s="32">
        <v>2.7100000000000002E-3</v>
      </c>
      <c r="I10" s="32">
        <v>6.9800000000000001E-3</v>
      </c>
      <c r="J10" s="32">
        <v>1.6969999999999999E-2</v>
      </c>
      <c r="K10" s="32">
        <v>3.918E-2</v>
      </c>
      <c r="L10" s="33">
        <v>8.6459999999999995E-2</v>
      </c>
      <c r="M10" s="2" t="s">
        <v>211</v>
      </c>
      <c r="N10" s="31">
        <v>7</v>
      </c>
      <c r="O10" s="32">
        <v>0.7</v>
      </c>
      <c r="P10" s="33">
        <f t="shared" si="0"/>
        <v>6.9999999999999999E-4</v>
      </c>
      <c r="AC10" s="31">
        <v>0.55000000000000004</v>
      </c>
      <c r="AD10" s="32">
        <v>0</v>
      </c>
      <c r="AE10" s="32">
        <v>1.0000000000000001E-5</v>
      </c>
      <c r="AF10" s="32">
        <v>3.0000000000000001E-5</v>
      </c>
      <c r="AG10" s="32">
        <v>1.2E-4</v>
      </c>
      <c r="AH10" s="32">
        <v>3.8000000000000002E-4</v>
      </c>
      <c r="AI10" s="32">
        <v>1.1100000000000001E-3</v>
      </c>
      <c r="AJ10" s="32">
        <v>3.0599999999999998E-3</v>
      </c>
      <c r="AK10" s="32">
        <v>7.8700000000000003E-3</v>
      </c>
      <c r="AL10" s="32">
        <v>1.9130000000000001E-2</v>
      </c>
      <c r="AM10" s="32">
        <v>4.4159999999999998E-2</v>
      </c>
      <c r="AN10" s="33">
        <v>9.7470000000000001E-2</v>
      </c>
      <c r="AO10" s="2" t="s">
        <v>211</v>
      </c>
      <c r="AP10" s="31">
        <v>7</v>
      </c>
      <c r="AQ10" s="32">
        <v>0.7</v>
      </c>
      <c r="AR10" s="46">
        <f t="shared" si="1"/>
        <v>8.0000000000000004E-4</v>
      </c>
    </row>
    <row r="11" spans="1:44" x14ac:dyDescent="0.25">
      <c r="A11" s="31">
        <v>0.6</v>
      </c>
      <c r="B11" s="32">
        <v>0</v>
      </c>
      <c r="C11" s="32">
        <v>1.0000000000000001E-5</v>
      </c>
      <c r="D11" s="32">
        <v>3.0000000000000001E-5</v>
      </c>
      <c r="E11" s="32">
        <v>1.2E-4</v>
      </c>
      <c r="F11" s="32">
        <v>3.8999999999999999E-4</v>
      </c>
      <c r="G11" s="32">
        <v>1.16E-3</v>
      </c>
      <c r="H11" s="32">
        <v>3.1900000000000001E-3</v>
      </c>
      <c r="I11" s="32">
        <v>8.2199999999999999E-3</v>
      </c>
      <c r="J11" s="32">
        <v>1.9959999999999999E-2</v>
      </c>
      <c r="K11" s="32">
        <v>4.6089999999999999E-2</v>
      </c>
      <c r="L11" s="33">
        <v>0.10170999999999999</v>
      </c>
      <c r="M11" s="2" t="s">
        <v>211</v>
      </c>
      <c r="N11" s="31">
        <v>8</v>
      </c>
      <c r="O11" s="32">
        <v>0.75</v>
      </c>
      <c r="P11" s="33">
        <f t="shared" si="0"/>
        <v>1.91E-3</v>
      </c>
      <c r="Q11" s="59">
        <f>P11/AR11-1</f>
        <v>-0.12785388127853881</v>
      </c>
      <c r="AC11" s="31">
        <v>0.6</v>
      </c>
      <c r="AD11" s="32">
        <v>0</v>
      </c>
      <c r="AE11" s="32">
        <v>1.0000000000000001E-5</v>
      </c>
      <c r="AF11" s="32">
        <v>4.0000000000000003E-5</v>
      </c>
      <c r="AG11" s="32">
        <v>1.3999999999999999E-4</v>
      </c>
      <c r="AH11" s="32">
        <v>4.4000000000000002E-4</v>
      </c>
      <c r="AI11" s="32">
        <v>1.2999999999999999E-3</v>
      </c>
      <c r="AJ11" s="32">
        <v>3.5799999999999998E-3</v>
      </c>
      <c r="AK11" s="32">
        <v>9.2099999999999994E-3</v>
      </c>
      <c r="AL11" s="32">
        <v>2.2380000000000001E-2</v>
      </c>
      <c r="AM11" s="32">
        <v>5.1679999999999997E-2</v>
      </c>
      <c r="AN11" s="33">
        <v>0.11405</v>
      </c>
      <c r="AO11" s="2" t="s">
        <v>211</v>
      </c>
      <c r="AP11" s="31">
        <v>8</v>
      </c>
      <c r="AQ11" s="32">
        <v>0.75</v>
      </c>
      <c r="AR11" s="46">
        <f t="shared" si="1"/>
        <v>2.1900000000000001E-3</v>
      </c>
    </row>
    <row r="12" spans="1:44" x14ac:dyDescent="0.25">
      <c r="A12" s="31">
        <v>0.65</v>
      </c>
      <c r="B12" s="32">
        <v>0</v>
      </c>
      <c r="C12" s="32">
        <v>1.0000000000000001E-5</v>
      </c>
      <c r="D12" s="32">
        <v>4.0000000000000003E-5</v>
      </c>
      <c r="E12" s="32">
        <v>1.3999999999999999E-4</v>
      </c>
      <c r="F12" s="32">
        <v>4.6000000000000001E-4</v>
      </c>
      <c r="G12" s="32">
        <v>1.3500000000000001E-3</v>
      </c>
      <c r="H12" s="32">
        <v>3.7200000000000002E-3</v>
      </c>
      <c r="I12" s="32">
        <v>9.5700000000000004E-3</v>
      </c>
      <c r="J12" s="32">
        <v>2.324E-2</v>
      </c>
      <c r="K12" s="32">
        <v>5.3670000000000002E-2</v>
      </c>
      <c r="L12" s="33">
        <v>0.11844</v>
      </c>
      <c r="M12" s="2" t="s">
        <v>211</v>
      </c>
      <c r="N12" s="31">
        <v>9</v>
      </c>
      <c r="O12" s="32">
        <v>0.8</v>
      </c>
      <c r="P12" s="33">
        <f t="shared" si="0"/>
        <v>4.9100000000000003E-3</v>
      </c>
      <c r="AC12" s="31">
        <v>0.65</v>
      </c>
      <c r="AD12" s="32">
        <v>0</v>
      </c>
      <c r="AE12" s="32">
        <v>1.0000000000000001E-5</v>
      </c>
      <c r="AF12" s="32">
        <v>4.0000000000000003E-5</v>
      </c>
      <c r="AG12" s="32">
        <v>1.6000000000000001E-4</v>
      </c>
      <c r="AH12" s="32">
        <v>5.1000000000000004E-4</v>
      </c>
      <c r="AI12" s="32">
        <v>1.5100000000000001E-3</v>
      </c>
      <c r="AJ12" s="32">
        <v>4.15E-3</v>
      </c>
      <c r="AK12" s="32">
        <v>1.069E-2</v>
      </c>
      <c r="AL12" s="32">
        <v>2.596E-2</v>
      </c>
      <c r="AM12" s="32">
        <v>5.994E-2</v>
      </c>
      <c r="AN12" s="33">
        <v>0.13228000000000001</v>
      </c>
      <c r="AO12" s="2" t="s">
        <v>211</v>
      </c>
      <c r="AP12" s="31">
        <v>9</v>
      </c>
      <c r="AQ12" s="32">
        <v>0.8</v>
      </c>
      <c r="AR12" s="46">
        <f t="shared" si="1"/>
        <v>5.62E-3</v>
      </c>
    </row>
    <row r="13" spans="1:44" x14ac:dyDescent="0.25">
      <c r="A13" s="31">
        <v>0.7</v>
      </c>
      <c r="B13" s="32">
        <v>0</v>
      </c>
      <c r="C13" s="32">
        <v>1.0000000000000001E-5</v>
      </c>
      <c r="D13" s="32">
        <v>5.0000000000000002E-5</v>
      </c>
      <c r="E13" s="32">
        <v>1.6000000000000001E-4</v>
      </c>
      <c r="F13" s="32">
        <v>5.2999999999999998E-4</v>
      </c>
      <c r="G13" s="32">
        <v>1.56E-3</v>
      </c>
      <c r="H13" s="32">
        <v>4.28E-3</v>
      </c>
      <c r="I13" s="32">
        <v>1.102E-2</v>
      </c>
      <c r="J13" s="32">
        <v>2.6769999999999999E-2</v>
      </c>
      <c r="K13" s="32">
        <v>6.1809999999999997E-2</v>
      </c>
      <c r="L13" s="33">
        <v>0.13641</v>
      </c>
      <c r="M13" s="2" t="s">
        <v>211</v>
      </c>
      <c r="N13" s="31">
        <v>10</v>
      </c>
      <c r="O13" s="32">
        <v>0.85</v>
      </c>
      <c r="P13" s="33">
        <f t="shared" si="0"/>
        <v>1.193E-2</v>
      </c>
      <c r="AC13" s="31">
        <v>0.7</v>
      </c>
      <c r="AD13" s="32">
        <v>0</v>
      </c>
      <c r="AE13" s="32">
        <v>1.0000000000000001E-5</v>
      </c>
      <c r="AF13" s="32">
        <v>5.0000000000000002E-5</v>
      </c>
      <c r="AG13" s="32">
        <v>1.8000000000000001E-4</v>
      </c>
      <c r="AH13" s="32">
        <v>5.9000000000000003E-4</v>
      </c>
      <c r="AI13" s="32">
        <v>1.74E-3</v>
      </c>
      <c r="AJ13" s="32">
        <v>4.7699999999999999E-3</v>
      </c>
      <c r="AK13" s="32">
        <v>1.227E-2</v>
      </c>
      <c r="AL13" s="32">
        <v>2.9819999999999999E-2</v>
      </c>
      <c r="AM13" s="32">
        <v>6.8849999999999995E-2</v>
      </c>
      <c r="AN13" s="33">
        <v>0.15195</v>
      </c>
      <c r="AO13" s="2" t="s">
        <v>211</v>
      </c>
      <c r="AP13" s="31">
        <v>10</v>
      </c>
      <c r="AQ13" s="32">
        <v>0.85</v>
      </c>
      <c r="AR13" s="46">
        <f t="shared" si="1"/>
        <v>1.366E-2</v>
      </c>
    </row>
    <row r="14" spans="1:44" x14ac:dyDescent="0.25">
      <c r="A14" s="31">
        <v>0.75</v>
      </c>
      <c r="B14" s="32">
        <v>0</v>
      </c>
      <c r="C14" s="32">
        <v>1.0000000000000001E-5</v>
      </c>
      <c r="D14" s="32">
        <v>5.0000000000000002E-5</v>
      </c>
      <c r="E14" s="32">
        <v>1.9000000000000001E-4</v>
      </c>
      <c r="F14" s="32">
        <v>5.9999999999999995E-4</v>
      </c>
      <c r="G14" s="32">
        <v>1.7799999999999999E-3</v>
      </c>
      <c r="H14" s="32">
        <v>4.8799999999999998E-3</v>
      </c>
      <c r="I14" s="32">
        <v>1.255E-2</v>
      </c>
      <c r="J14" s="32">
        <v>3.048E-2</v>
      </c>
      <c r="K14" s="32">
        <v>7.0379999999999998E-2</v>
      </c>
      <c r="L14" s="33">
        <v>0.15531</v>
      </c>
      <c r="M14" s="2" t="s">
        <v>211</v>
      </c>
      <c r="N14" s="31">
        <v>11</v>
      </c>
      <c r="O14" s="32">
        <v>0.9</v>
      </c>
      <c r="P14" s="33">
        <f t="shared" si="0"/>
        <v>2.7550000000000002E-2</v>
      </c>
      <c r="AC14" s="31">
        <v>0.75</v>
      </c>
      <c r="AD14" s="32">
        <v>0</v>
      </c>
      <c r="AE14" s="32">
        <v>1.0000000000000001E-5</v>
      </c>
      <c r="AF14" s="32">
        <v>6.0000000000000002E-5</v>
      </c>
      <c r="AG14" s="32">
        <v>2.1000000000000001E-4</v>
      </c>
      <c r="AH14" s="32">
        <v>6.7000000000000002E-4</v>
      </c>
      <c r="AI14" s="32">
        <v>1.97E-3</v>
      </c>
      <c r="AJ14" s="32">
        <v>5.4200000000000003E-3</v>
      </c>
      <c r="AK14" s="32">
        <v>1.3950000000000001E-2</v>
      </c>
      <c r="AL14" s="32">
        <v>3.3890000000000003E-2</v>
      </c>
      <c r="AM14" s="32">
        <v>7.8259999999999996E-2</v>
      </c>
      <c r="AN14" s="33">
        <v>0.17271</v>
      </c>
      <c r="AO14" s="2" t="s">
        <v>211</v>
      </c>
      <c r="AP14" s="31">
        <v>11</v>
      </c>
      <c r="AQ14" s="32">
        <v>0.9</v>
      </c>
      <c r="AR14" s="46">
        <f t="shared" si="1"/>
        <v>3.1550000000000002E-2</v>
      </c>
    </row>
    <row r="15" spans="1:44" x14ac:dyDescent="0.25">
      <c r="A15" s="31">
        <v>0.8</v>
      </c>
      <c r="B15" s="32">
        <v>0</v>
      </c>
      <c r="C15" s="32">
        <v>1.0000000000000001E-5</v>
      </c>
      <c r="D15" s="32">
        <v>6.0000000000000002E-5</v>
      </c>
      <c r="E15" s="32">
        <v>2.1000000000000001E-4</v>
      </c>
      <c r="F15" s="32">
        <v>6.7000000000000002E-4</v>
      </c>
      <c r="G15" s="32">
        <v>2E-3</v>
      </c>
      <c r="H15" s="32">
        <v>5.4900000000000001E-3</v>
      </c>
      <c r="I15" s="32">
        <v>1.4109999999999999E-2</v>
      </c>
      <c r="J15" s="32">
        <v>3.4279999999999998E-2</v>
      </c>
      <c r="K15" s="32">
        <v>7.9159999999999994E-2</v>
      </c>
      <c r="L15" s="33">
        <v>0.17469999999999999</v>
      </c>
      <c r="M15" s="2" t="s">
        <v>211</v>
      </c>
      <c r="N15" s="34">
        <v>12</v>
      </c>
      <c r="O15" s="35">
        <v>0.95</v>
      </c>
      <c r="P15" s="36">
        <f t="shared" si="0"/>
        <v>6.08E-2</v>
      </c>
      <c r="AC15" s="31">
        <v>0.8</v>
      </c>
      <c r="AD15" s="32">
        <v>0</v>
      </c>
      <c r="AE15" s="32">
        <v>2.0000000000000002E-5</v>
      </c>
      <c r="AF15" s="32">
        <v>6.9999999999999994E-5</v>
      </c>
      <c r="AG15" s="32">
        <v>2.3000000000000001E-4</v>
      </c>
      <c r="AH15" s="32">
        <v>7.5000000000000002E-4</v>
      </c>
      <c r="AI15" s="32">
        <v>2.2200000000000002E-3</v>
      </c>
      <c r="AJ15" s="32">
        <v>6.1000000000000004E-3</v>
      </c>
      <c r="AK15" s="32">
        <v>1.5679999999999999E-2</v>
      </c>
      <c r="AL15" s="32">
        <v>3.8100000000000002E-2</v>
      </c>
      <c r="AM15" s="32">
        <v>8.7970000000000007E-2</v>
      </c>
      <c r="AN15" s="33">
        <v>0.19414000000000001</v>
      </c>
      <c r="AO15" s="2" t="s">
        <v>211</v>
      </c>
      <c r="AP15" s="34">
        <v>12</v>
      </c>
      <c r="AQ15" s="35">
        <v>0.95</v>
      </c>
      <c r="AR15" s="48">
        <f t="shared" si="1"/>
        <v>6.9639999999999994E-2</v>
      </c>
    </row>
    <row r="16" spans="1:44" x14ac:dyDescent="0.25">
      <c r="A16" s="31" t="s">
        <v>196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3"/>
      <c r="AC16" s="31" t="s">
        <v>196</v>
      </c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3"/>
    </row>
    <row r="17" spans="1:44" x14ac:dyDescent="0.25">
      <c r="A17" s="31" t="s">
        <v>197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3"/>
      <c r="N17" s="28" t="s">
        <v>216</v>
      </c>
      <c r="O17" s="29" t="s">
        <v>214</v>
      </c>
      <c r="P17" s="30" t="s">
        <v>215</v>
      </c>
      <c r="AC17" s="31" t="s">
        <v>197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3"/>
      <c r="AP17" s="28" t="s">
        <v>216</v>
      </c>
      <c r="AQ17" s="29" t="s">
        <v>214</v>
      </c>
      <c r="AR17" s="30" t="s">
        <v>215</v>
      </c>
    </row>
    <row r="18" spans="1:44" x14ac:dyDescent="0.25">
      <c r="A18" s="31" t="s">
        <v>199</v>
      </c>
      <c r="B18" s="32" t="s">
        <v>200</v>
      </c>
      <c r="C18" s="32" t="s">
        <v>201</v>
      </c>
      <c r="D18" s="32" t="s">
        <v>202</v>
      </c>
      <c r="E18" s="32" t="s">
        <v>203</v>
      </c>
      <c r="F18" s="32" t="s">
        <v>204</v>
      </c>
      <c r="G18" s="32" t="s">
        <v>205</v>
      </c>
      <c r="H18" s="32" t="s">
        <v>206</v>
      </c>
      <c r="I18" s="32" t="s">
        <v>207</v>
      </c>
      <c r="J18" s="32" t="s">
        <v>208</v>
      </c>
      <c r="K18" s="32" t="s">
        <v>209</v>
      </c>
      <c r="L18" s="33" t="s">
        <v>210</v>
      </c>
      <c r="M18" s="2" t="s">
        <v>211</v>
      </c>
      <c r="N18" s="31">
        <v>2</v>
      </c>
      <c r="O18" s="32">
        <v>0.45</v>
      </c>
      <c r="P18" s="33">
        <f t="shared" ref="P18:P28" si="2">VLOOKUP($O$3,$A$19:$L$29,N18)</f>
        <v>0</v>
      </c>
      <c r="AC18" s="31" t="s">
        <v>199</v>
      </c>
      <c r="AD18" s="32" t="s">
        <v>200</v>
      </c>
      <c r="AE18" s="32" t="s">
        <v>201</v>
      </c>
      <c r="AF18" s="32" t="s">
        <v>202</v>
      </c>
      <c r="AG18" s="32" t="s">
        <v>203</v>
      </c>
      <c r="AH18" s="32" t="s">
        <v>204</v>
      </c>
      <c r="AI18" s="32" t="s">
        <v>205</v>
      </c>
      <c r="AJ18" s="32" t="s">
        <v>206</v>
      </c>
      <c r="AK18" s="32" t="s">
        <v>207</v>
      </c>
      <c r="AL18" s="32" t="s">
        <v>208</v>
      </c>
      <c r="AM18" s="32" t="s">
        <v>209</v>
      </c>
      <c r="AN18" s="33" t="s">
        <v>210</v>
      </c>
      <c r="AO18" s="2" t="s">
        <v>211</v>
      </c>
      <c r="AP18" s="31">
        <v>2</v>
      </c>
      <c r="AQ18" s="32">
        <v>0.45</v>
      </c>
      <c r="AR18" s="46">
        <f>VLOOKUP($AQ$3,$AC$19:$AN$29,AP18)</f>
        <v>0</v>
      </c>
    </row>
    <row r="19" spans="1:44" x14ac:dyDescent="0.25">
      <c r="A19" s="31">
        <v>0.3</v>
      </c>
      <c r="B19" s="32">
        <v>0</v>
      </c>
      <c r="C19" s="32">
        <v>0</v>
      </c>
      <c r="D19" s="32">
        <v>0</v>
      </c>
      <c r="E19" s="32">
        <v>0</v>
      </c>
      <c r="F19" s="32">
        <v>1.0000000000000001E-5</v>
      </c>
      <c r="G19" s="32">
        <v>3.0000000000000001E-5</v>
      </c>
      <c r="H19" s="32">
        <v>8.0000000000000007E-5</v>
      </c>
      <c r="I19" s="32">
        <v>2.1000000000000001E-4</v>
      </c>
      <c r="J19" s="32">
        <v>5.1999999999999995E-4</v>
      </c>
      <c r="K19" s="32">
        <v>1.1999999999999999E-3</v>
      </c>
      <c r="L19" s="33">
        <v>2.64E-3</v>
      </c>
      <c r="M19" s="2" t="s">
        <v>211</v>
      </c>
      <c r="N19" s="31">
        <v>3</v>
      </c>
      <c r="O19" s="32">
        <v>0.5</v>
      </c>
      <c r="P19" s="33">
        <f t="shared" si="2"/>
        <v>0</v>
      </c>
      <c r="AC19" s="31">
        <v>0.3</v>
      </c>
      <c r="AD19" s="32">
        <v>0</v>
      </c>
      <c r="AE19" s="32">
        <v>0</v>
      </c>
      <c r="AF19" s="32">
        <v>0</v>
      </c>
      <c r="AG19" s="32">
        <v>0</v>
      </c>
      <c r="AH19" s="32">
        <v>0</v>
      </c>
      <c r="AI19" s="32">
        <v>1.0000000000000001E-5</v>
      </c>
      <c r="AJ19" s="32">
        <v>4.0000000000000003E-5</v>
      </c>
      <c r="AK19" s="32">
        <v>1E-4</v>
      </c>
      <c r="AL19" s="32">
        <v>2.5000000000000001E-4</v>
      </c>
      <c r="AM19" s="32">
        <v>5.6999999999999998E-4</v>
      </c>
      <c r="AN19" s="33">
        <v>1.25E-3</v>
      </c>
      <c r="AO19" s="2" t="s">
        <v>211</v>
      </c>
      <c r="AP19" s="31">
        <v>3</v>
      </c>
      <c r="AQ19" s="32">
        <v>0.5</v>
      </c>
      <c r="AR19" s="46">
        <f t="shared" ref="AR19:AR28" si="3">VLOOKUP($AQ$3,$AC$19:$AN$29,AP19)</f>
        <v>0</v>
      </c>
    </row>
    <row r="20" spans="1:44" x14ac:dyDescent="0.25">
      <c r="A20" s="31">
        <v>0.35</v>
      </c>
      <c r="B20" s="32">
        <v>0</v>
      </c>
      <c r="C20" s="32">
        <v>0</v>
      </c>
      <c r="D20" s="32">
        <v>0</v>
      </c>
      <c r="E20" s="32">
        <v>0</v>
      </c>
      <c r="F20" s="32">
        <v>1.0000000000000001E-5</v>
      </c>
      <c r="G20" s="32">
        <v>3.0000000000000001E-5</v>
      </c>
      <c r="H20" s="32">
        <v>8.0000000000000007E-5</v>
      </c>
      <c r="I20" s="32">
        <v>2.1000000000000001E-4</v>
      </c>
      <c r="J20" s="32">
        <v>5.1999999999999995E-4</v>
      </c>
      <c r="K20" s="32">
        <v>1.1999999999999999E-3</v>
      </c>
      <c r="L20" s="33">
        <v>2.64E-3</v>
      </c>
      <c r="M20" s="2" t="s">
        <v>211</v>
      </c>
      <c r="N20" s="31">
        <v>4</v>
      </c>
      <c r="O20" s="32">
        <v>0.55000000000000004</v>
      </c>
      <c r="P20" s="33">
        <f t="shared" si="2"/>
        <v>0</v>
      </c>
      <c r="AC20" s="31">
        <v>0.35</v>
      </c>
      <c r="AD20" s="32">
        <v>0</v>
      </c>
      <c r="AE20" s="32">
        <v>0</v>
      </c>
      <c r="AF20" s="32">
        <v>0</v>
      </c>
      <c r="AG20" s="32">
        <v>0</v>
      </c>
      <c r="AH20" s="32">
        <v>0</v>
      </c>
      <c r="AI20" s="32">
        <v>1.0000000000000001E-5</v>
      </c>
      <c r="AJ20" s="32">
        <v>4.0000000000000003E-5</v>
      </c>
      <c r="AK20" s="32">
        <v>1E-4</v>
      </c>
      <c r="AL20" s="32">
        <v>2.5000000000000001E-4</v>
      </c>
      <c r="AM20" s="32">
        <v>5.6999999999999998E-4</v>
      </c>
      <c r="AN20" s="33">
        <v>1.25E-3</v>
      </c>
      <c r="AO20" s="2" t="s">
        <v>211</v>
      </c>
      <c r="AP20" s="31">
        <v>4</v>
      </c>
      <c r="AQ20" s="32">
        <v>0.55000000000000004</v>
      </c>
      <c r="AR20" s="46">
        <f t="shared" si="3"/>
        <v>0</v>
      </c>
    </row>
    <row r="21" spans="1:44" x14ac:dyDescent="0.25">
      <c r="A21" s="31">
        <v>0.4</v>
      </c>
      <c r="B21" s="32">
        <v>0</v>
      </c>
      <c r="C21" s="32">
        <v>0</v>
      </c>
      <c r="D21" s="32">
        <v>0</v>
      </c>
      <c r="E21" s="32">
        <v>0</v>
      </c>
      <c r="F21" s="32">
        <v>1.0000000000000001E-5</v>
      </c>
      <c r="G21" s="32">
        <v>3.0000000000000001E-5</v>
      </c>
      <c r="H21" s="32">
        <v>8.0000000000000007E-5</v>
      </c>
      <c r="I21" s="32">
        <v>2.1000000000000001E-4</v>
      </c>
      <c r="J21" s="32">
        <v>5.1999999999999995E-4</v>
      </c>
      <c r="K21" s="32">
        <v>1.1999999999999999E-3</v>
      </c>
      <c r="L21" s="33">
        <v>2.64E-3</v>
      </c>
      <c r="M21" s="2" t="s">
        <v>211</v>
      </c>
      <c r="N21" s="31">
        <v>5</v>
      </c>
      <c r="O21" s="32">
        <v>0.6</v>
      </c>
      <c r="P21" s="33">
        <f t="shared" si="2"/>
        <v>0</v>
      </c>
      <c r="AC21" s="31">
        <v>0.4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1.0000000000000001E-5</v>
      </c>
      <c r="AJ21" s="32">
        <v>4.0000000000000003E-5</v>
      </c>
      <c r="AK21" s="32">
        <v>1E-4</v>
      </c>
      <c r="AL21" s="32">
        <v>2.5000000000000001E-4</v>
      </c>
      <c r="AM21" s="32">
        <v>5.6999999999999998E-4</v>
      </c>
      <c r="AN21" s="33">
        <v>1.25E-3</v>
      </c>
      <c r="AO21" s="2" t="s">
        <v>211</v>
      </c>
      <c r="AP21" s="31">
        <v>5</v>
      </c>
      <c r="AQ21" s="32">
        <v>0.6</v>
      </c>
      <c r="AR21" s="46">
        <f t="shared" si="3"/>
        <v>0</v>
      </c>
    </row>
    <row r="22" spans="1:44" x14ac:dyDescent="0.25">
      <c r="A22" s="31">
        <v>0.45</v>
      </c>
      <c r="B22" s="32">
        <v>0</v>
      </c>
      <c r="C22" s="32">
        <v>0</v>
      </c>
      <c r="D22" s="32">
        <v>0</v>
      </c>
      <c r="E22" s="32">
        <v>0</v>
      </c>
      <c r="F22" s="32">
        <v>1.0000000000000001E-5</v>
      </c>
      <c r="G22" s="32">
        <v>3.0000000000000001E-5</v>
      </c>
      <c r="H22" s="32">
        <v>8.0000000000000007E-5</v>
      </c>
      <c r="I22" s="32">
        <v>2.1000000000000001E-4</v>
      </c>
      <c r="J22" s="32">
        <v>5.1999999999999995E-4</v>
      </c>
      <c r="K22" s="32">
        <v>1.1999999999999999E-3</v>
      </c>
      <c r="L22" s="33">
        <v>2.64E-3</v>
      </c>
      <c r="M22" s="2" t="s">
        <v>211</v>
      </c>
      <c r="N22" s="31">
        <v>6</v>
      </c>
      <c r="O22" s="32">
        <v>0.65</v>
      </c>
      <c r="P22" s="33">
        <f t="shared" si="2"/>
        <v>1.0000000000000001E-5</v>
      </c>
      <c r="AC22" s="31">
        <v>0.45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  <c r="AI22" s="32">
        <v>1.0000000000000001E-5</v>
      </c>
      <c r="AJ22" s="32">
        <v>4.0000000000000003E-5</v>
      </c>
      <c r="AK22" s="32">
        <v>1E-4</v>
      </c>
      <c r="AL22" s="32">
        <v>2.5000000000000001E-4</v>
      </c>
      <c r="AM22" s="32">
        <v>5.6999999999999998E-4</v>
      </c>
      <c r="AN22" s="33">
        <v>1.25E-3</v>
      </c>
      <c r="AO22" s="2" t="s">
        <v>211</v>
      </c>
      <c r="AP22" s="31">
        <v>6</v>
      </c>
      <c r="AQ22" s="32">
        <v>0.65</v>
      </c>
      <c r="AR22" s="46">
        <f t="shared" si="3"/>
        <v>0</v>
      </c>
    </row>
    <row r="23" spans="1:44" x14ac:dyDescent="0.25">
      <c r="A23" s="31">
        <v>0.5</v>
      </c>
      <c r="B23" s="32">
        <v>0</v>
      </c>
      <c r="C23" s="32">
        <v>0</v>
      </c>
      <c r="D23" s="32">
        <v>0</v>
      </c>
      <c r="E23" s="32">
        <v>0</v>
      </c>
      <c r="F23" s="32">
        <v>1.0000000000000001E-5</v>
      </c>
      <c r="G23" s="32">
        <v>3.0000000000000001E-5</v>
      </c>
      <c r="H23" s="32">
        <v>8.0000000000000007E-5</v>
      </c>
      <c r="I23" s="32">
        <v>2.1000000000000001E-4</v>
      </c>
      <c r="J23" s="32">
        <v>5.1999999999999995E-4</v>
      </c>
      <c r="K23" s="32">
        <v>1.1999999999999999E-3</v>
      </c>
      <c r="L23" s="33">
        <v>2.64E-3</v>
      </c>
      <c r="M23" s="2" t="s">
        <v>211</v>
      </c>
      <c r="N23" s="31">
        <v>7</v>
      </c>
      <c r="O23" s="32">
        <v>0.7</v>
      </c>
      <c r="P23" s="33">
        <f t="shared" si="2"/>
        <v>3.0000000000000001E-5</v>
      </c>
      <c r="AC23" s="31">
        <v>0.5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1.0000000000000001E-5</v>
      </c>
      <c r="AJ23" s="32">
        <v>4.0000000000000003E-5</v>
      </c>
      <c r="AK23" s="32">
        <v>1E-4</v>
      </c>
      <c r="AL23" s="32">
        <v>2.5000000000000001E-4</v>
      </c>
      <c r="AM23" s="32">
        <v>5.6999999999999998E-4</v>
      </c>
      <c r="AN23" s="33">
        <v>1.25E-3</v>
      </c>
      <c r="AO23" s="2" t="s">
        <v>211</v>
      </c>
      <c r="AP23" s="31">
        <v>7</v>
      </c>
      <c r="AQ23" s="32">
        <v>0.7</v>
      </c>
      <c r="AR23" s="46">
        <f t="shared" si="3"/>
        <v>1.0000000000000001E-5</v>
      </c>
    </row>
    <row r="24" spans="1:44" x14ac:dyDescent="0.25">
      <c r="A24" s="31">
        <v>0.55000000000000004</v>
      </c>
      <c r="B24" s="32">
        <v>0</v>
      </c>
      <c r="C24" s="32">
        <v>0</v>
      </c>
      <c r="D24" s="32">
        <v>0</v>
      </c>
      <c r="E24" s="32">
        <v>0</v>
      </c>
      <c r="F24" s="32">
        <v>1.0000000000000001E-5</v>
      </c>
      <c r="G24" s="32">
        <v>3.0000000000000001E-5</v>
      </c>
      <c r="H24" s="32">
        <v>8.0000000000000007E-5</v>
      </c>
      <c r="I24" s="32">
        <v>2.1000000000000001E-4</v>
      </c>
      <c r="J24" s="32">
        <v>5.1999999999999995E-4</v>
      </c>
      <c r="K24" s="32">
        <v>1.1999999999999999E-3</v>
      </c>
      <c r="L24" s="33">
        <v>2.64E-3</v>
      </c>
      <c r="M24" s="2" t="s">
        <v>211</v>
      </c>
      <c r="N24" s="31">
        <v>8</v>
      </c>
      <c r="O24" s="32">
        <v>0.75</v>
      </c>
      <c r="P24" s="33">
        <f t="shared" si="2"/>
        <v>8.0000000000000007E-5</v>
      </c>
      <c r="AC24" s="31">
        <v>0.55000000000000004</v>
      </c>
      <c r="AD24" s="32">
        <v>0</v>
      </c>
      <c r="AE24" s="32">
        <v>0</v>
      </c>
      <c r="AF24" s="32">
        <v>0</v>
      </c>
      <c r="AG24" s="32">
        <v>0</v>
      </c>
      <c r="AH24" s="32">
        <v>0</v>
      </c>
      <c r="AI24" s="32">
        <v>1.0000000000000001E-5</v>
      </c>
      <c r="AJ24" s="32">
        <v>4.0000000000000003E-5</v>
      </c>
      <c r="AK24" s="32">
        <v>1E-4</v>
      </c>
      <c r="AL24" s="32">
        <v>2.5000000000000001E-4</v>
      </c>
      <c r="AM24" s="32">
        <v>5.6999999999999998E-4</v>
      </c>
      <c r="AN24" s="33">
        <v>1.25E-3</v>
      </c>
      <c r="AO24" s="2" t="s">
        <v>211</v>
      </c>
      <c r="AP24" s="31">
        <v>8</v>
      </c>
      <c r="AQ24" s="32">
        <v>0.75</v>
      </c>
      <c r="AR24" s="46">
        <f t="shared" si="3"/>
        <v>4.0000000000000003E-5</v>
      </c>
    </row>
    <row r="25" spans="1:44" x14ac:dyDescent="0.25">
      <c r="A25" s="31">
        <v>0.6</v>
      </c>
      <c r="B25" s="32">
        <v>0</v>
      </c>
      <c r="C25" s="32">
        <v>0</v>
      </c>
      <c r="D25" s="32">
        <v>0</v>
      </c>
      <c r="E25" s="32">
        <v>0</v>
      </c>
      <c r="F25" s="32">
        <v>1.0000000000000001E-5</v>
      </c>
      <c r="G25" s="32">
        <v>3.0000000000000001E-5</v>
      </c>
      <c r="H25" s="32">
        <v>8.0000000000000007E-5</v>
      </c>
      <c r="I25" s="32">
        <v>2.1000000000000001E-4</v>
      </c>
      <c r="J25" s="32">
        <v>5.1999999999999995E-4</v>
      </c>
      <c r="K25" s="32">
        <v>1.1999999999999999E-3</v>
      </c>
      <c r="L25" s="33">
        <v>2.64E-3</v>
      </c>
      <c r="M25" s="2" t="s">
        <v>211</v>
      </c>
      <c r="N25" s="31">
        <v>9</v>
      </c>
      <c r="O25" s="32">
        <v>0.8</v>
      </c>
      <c r="P25" s="33">
        <f t="shared" si="2"/>
        <v>2.1000000000000001E-4</v>
      </c>
      <c r="AC25" s="31">
        <v>0.6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  <c r="AI25" s="32">
        <v>1.0000000000000001E-5</v>
      </c>
      <c r="AJ25" s="32">
        <v>4.0000000000000003E-5</v>
      </c>
      <c r="AK25" s="32">
        <v>1E-4</v>
      </c>
      <c r="AL25" s="32">
        <v>2.5000000000000001E-4</v>
      </c>
      <c r="AM25" s="32">
        <v>5.6999999999999998E-4</v>
      </c>
      <c r="AN25" s="33">
        <v>1.25E-3</v>
      </c>
      <c r="AO25" s="2" t="s">
        <v>211</v>
      </c>
      <c r="AP25" s="31">
        <v>9</v>
      </c>
      <c r="AQ25" s="32">
        <v>0.8</v>
      </c>
      <c r="AR25" s="46">
        <f t="shared" si="3"/>
        <v>1E-4</v>
      </c>
    </row>
    <row r="26" spans="1:44" x14ac:dyDescent="0.25">
      <c r="A26" s="31">
        <v>0.65</v>
      </c>
      <c r="B26" s="32">
        <v>0</v>
      </c>
      <c r="C26" s="32">
        <v>0</v>
      </c>
      <c r="D26" s="32">
        <v>0</v>
      </c>
      <c r="E26" s="32">
        <v>0</v>
      </c>
      <c r="F26" s="32">
        <v>1.0000000000000001E-5</v>
      </c>
      <c r="G26" s="32">
        <v>3.0000000000000001E-5</v>
      </c>
      <c r="H26" s="32">
        <v>8.0000000000000007E-5</v>
      </c>
      <c r="I26" s="32">
        <v>2.1000000000000001E-4</v>
      </c>
      <c r="J26" s="32">
        <v>5.1999999999999995E-4</v>
      </c>
      <c r="K26" s="32">
        <v>1.1999999999999999E-3</v>
      </c>
      <c r="L26" s="33">
        <v>2.64E-3</v>
      </c>
      <c r="M26" s="2" t="s">
        <v>211</v>
      </c>
      <c r="N26" s="31">
        <v>10</v>
      </c>
      <c r="O26" s="32">
        <v>0.85</v>
      </c>
      <c r="P26" s="33">
        <f t="shared" si="2"/>
        <v>5.1999999999999995E-4</v>
      </c>
      <c r="AC26" s="31">
        <v>0.65</v>
      </c>
      <c r="AD26" s="32">
        <v>0</v>
      </c>
      <c r="AE26" s="32">
        <v>0</v>
      </c>
      <c r="AF26" s="32">
        <v>0</v>
      </c>
      <c r="AG26" s="32">
        <v>0</v>
      </c>
      <c r="AH26" s="32">
        <v>0</v>
      </c>
      <c r="AI26" s="32">
        <v>1.0000000000000001E-5</v>
      </c>
      <c r="AJ26" s="32">
        <v>4.0000000000000003E-5</v>
      </c>
      <c r="AK26" s="32">
        <v>1E-4</v>
      </c>
      <c r="AL26" s="32">
        <v>2.5000000000000001E-4</v>
      </c>
      <c r="AM26" s="32">
        <v>5.6999999999999998E-4</v>
      </c>
      <c r="AN26" s="33">
        <v>1.25E-3</v>
      </c>
      <c r="AO26" s="2" t="s">
        <v>211</v>
      </c>
      <c r="AP26" s="31">
        <v>10</v>
      </c>
      <c r="AQ26" s="32">
        <v>0.85</v>
      </c>
      <c r="AR26" s="46">
        <f t="shared" si="3"/>
        <v>2.5000000000000001E-4</v>
      </c>
    </row>
    <row r="27" spans="1:44" x14ac:dyDescent="0.25">
      <c r="A27" s="31">
        <v>0.7</v>
      </c>
      <c r="B27" s="32">
        <v>0</v>
      </c>
      <c r="C27" s="32">
        <v>0</v>
      </c>
      <c r="D27" s="32">
        <v>0</v>
      </c>
      <c r="E27" s="32">
        <v>0</v>
      </c>
      <c r="F27" s="32">
        <v>1.0000000000000001E-5</v>
      </c>
      <c r="G27" s="32">
        <v>3.0000000000000001E-5</v>
      </c>
      <c r="H27" s="32">
        <v>8.0000000000000007E-5</v>
      </c>
      <c r="I27" s="32">
        <v>2.1000000000000001E-4</v>
      </c>
      <c r="J27" s="32">
        <v>5.1999999999999995E-4</v>
      </c>
      <c r="K27" s="32">
        <v>1.1999999999999999E-3</v>
      </c>
      <c r="L27" s="33">
        <v>2.64E-3</v>
      </c>
      <c r="M27" s="2" t="s">
        <v>211</v>
      </c>
      <c r="N27" s="31">
        <v>11</v>
      </c>
      <c r="O27" s="32">
        <v>0.9</v>
      </c>
      <c r="P27" s="33">
        <f t="shared" si="2"/>
        <v>1.1999999999999999E-3</v>
      </c>
      <c r="AC27" s="31">
        <v>0.7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  <c r="AI27" s="32">
        <v>1.0000000000000001E-5</v>
      </c>
      <c r="AJ27" s="32">
        <v>4.0000000000000003E-5</v>
      </c>
      <c r="AK27" s="32">
        <v>1E-4</v>
      </c>
      <c r="AL27" s="32">
        <v>2.5000000000000001E-4</v>
      </c>
      <c r="AM27" s="32">
        <v>5.6999999999999998E-4</v>
      </c>
      <c r="AN27" s="33">
        <v>1.25E-3</v>
      </c>
      <c r="AO27" s="2" t="s">
        <v>211</v>
      </c>
      <c r="AP27" s="31">
        <v>11</v>
      </c>
      <c r="AQ27" s="32">
        <v>0.9</v>
      </c>
      <c r="AR27" s="46">
        <f t="shared" si="3"/>
        <v>5.6999999999999998E-4</v>
      </c>
    </row>
    <row r="28" spans="1:44" x14ac:dyDescent="0.25">
      <c r="A28" s="31">
        <v>0.75</v>
      </c>
      <c r="B28" s="32">
        <v>0</v>
      </c>
      <c r="C28" s="32">
        <v>0</v>
      </c>
      <c r="D28" s="32">
        <v>0</v>
      </c>
      <c r="E28" s="32">
        <v>0</v>
      </c>
      <c r="F28" s="32">
        <v>1.0000000000000001E-5</v>
      </c>
      <c r="G28" s="32">
        <v>3.0000000000000001E-5</v>
      </c>
      <c r="H28" s="32">
        <v>8.0000000000000007E-5</v>
      </c>
      <c r="I28" s="32">
        <v>2.1000000000000001E-4</v>
      </c>
      <c r="J28" s="32">
        <v>5.1999999999999995E-4</v>
      </c>
      <c r="K28" s="32">
        <v>1.1999999999999999E-3</v>
      </c>
      <c r="L28" s="33">
        <v>2.64E-3</v>
      </c>
      <c r="M28" s="2" t="s">
        <v>211</v>
      </c>
      <c r="N28" s="34">
        <v>12</v>
      </c>
      <c r="O28" s="35">
        <v>0.95</v>
      </c>
      <c r="P28" s="36">
        <f t="shared" si="2"/>
        <v>2.64E-3</v>
      </c>
      <c r="AC28" s="31">
        <v>0.75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2">
        <v>1.0000000000000001E-5</v>
      </c>
      <c r="AJ28" s="32">
        <v>4.0000000000000003E-5</v>
      </c>
      <c r="AK28" s="32">
        <v>1E-4</v>
      </c>
      <c r="AL28" s="32">
        <v>2.5000000000000001E-4</v>
      </c>
      <c r="AM28" s="32">
        <v>5.6999999999999998E-4</v>
      </c>
      <c r="AN28" s="33">
        <v>1.25E-3</v>
      </c>
      <c r="AO28" s="2" t="s">
        <v>211</v>
      </c>
      <c r="AP28" s="34">
        <v>12</v>
      </c>
      <c r="AQ28" s="35">
        <v>0.95</v>
      </c>
      <c r="AR28" s="48">
        <f t="shared" si="3"/>
        <v>1.25E-3</v>
      </c>
    </row>
    <row r="29" spans="1:44" x14ac:dyDescent="0.25">
      <c r="A29" s="31">
        <v>0.8</v>
      </c>
      <c r="B29" s="32">
        <v>0</v>
      </c>
      <c r="C29" s="32">
        <v>0</v>
      </c>
      <c r="D29" s="32">
        <v>0</v>
      </c>
      <c r="E29" s="32">
        <v>0</v>
      </c>
      <c r="F29" s="32">
        <v>1.0000000000000001E-5</v>
      </c>
      <c r="G29" s="32">
        <v>3.0000000000000001E-5</v>
      </c>
      <c r="H29" s="32">
        <v>8.0000000000000007E-5</v>
      </c>
      <c r="I29" s="32">
        <v>2.1000000000000001E-4</v>
      </c>
      <c r="J29" s="32">
        <v>5.1999999999999995E-4</v>
      </c>
      <c r="K29" s="32">
        <v>1.1999999999999999E-3</v>
      </c>
      <c r="L29" s="33">
        <v>2.64E-3</v>
      </c>
      <c r="M29" s="2" t="s">
        <v>211</v>
      </c>
      <c r="AC29" s="31">
        <v>0.8</v>
      </c>
      <c r="AD29" s="32">
        <v>0</v>
      </c>
      <c r="AE29" s="32">
        <v>0</v>
      </c>
      <c r="AF29" s="32">
        <v>0</v>
      </c>
      <c r="AG29" s="32">
        <v>0</v>
      </c>
      <c r="AH29" s="32">
        <v>0</v>
      </c>
      <c r="AI29" s="32">
        <v>1.0000000000000001E-5</v>
      </c>
      <c r="AJ29" s="32">
        <v>4.0000000000000003E-5</v>
      </c>
      <c r="AK29" s="32">
        <v>1E-4</v>
      </c>
      <c r="AL29" s="32">
        <v>2.5000000000000001E-4</v>
      </c>
      <c r="AM29" s="32">
        <v>5.6999999999999998E-4</v>
      </c>
      <c r="AN29" s="33">
        <v>1.25E-3</v>
      </c>
      <c r="AO29" s="2" t="s">
        <v>211</v>
      </c>
    </row>
    <row r="30" spans="1:44" x14ac:dyDescent="0.25">
      <c r="A30" s="31" t="s">
        <v>196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3"/>
      <c r="AC30" s="31" t="s">
        <v>196</v>
      </c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3"/>
    </row>
    <row r="31" spans="1:44" x14ac:dyDescent="0.25">
      <c r="A31" s="31" t="s">
        <v>198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3"/>
      <c r="N31" s="28" t="s">
        <v>216</v>
      </c>
      <c r="O31" s="29" t="s">
        <v>214</v>
      </c>
      <c r="P31" s="30" t="s">
        <v>215</v>
      </c>
      <c r="AC31" s="31" t="s">
        <v>198</v>
      </c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3"/>
      <c r="AP31" s="28" t="s">
        <v>216</v>
      </c>
      <c r="AQ31" s="29" t="s">
        <v>214</v>
      </c>
      <c r="AR31" s="30" t="s">
        <v>215</v>
      </c>
    </row>
    <row r="32" spans="1:44" x14ac:dyDescent="0.25">
      <c r="A32" s="31" t="s">
        <v>199</v>
      </c>
      <c r="B32" s="32" t="s">
        <v>200</v>
      </c>
      <c r="C32" s="32" t="s">
        <v>201</v>
      </c>
      <c r="D32" s="32" t="s">
        <v>202</v>
      </c>
      <c r="E32" s="32" t="s">
        <v>203</v>
      </c>
      <c r="F32" s="32" t="s">
        <v>204</v>
      </c>
      <c r="G32" s="32" t="s">
        <v>205</v>
      </c>
      <c r="H32" s="32" t="s">
        <v>206</v>
      </c>
      <c r="I32" s="32" t="s">
        <v>207</v>
      </c>
      <c r="J32" s="32" t="s">
        <v>208</v>
      </c>
      <c r="K32" s="32" t="s">
        <v>209</v>
      </c>
      <c r="L32" s="33" t="s">
        <v>210</v>
      </c>
      <c r="M32" s="2" t="s">
        <v>211</v>
      </c>
      <c r="N32" s="31">
        <v>2</v>
      </c>
      <c r="O32" s="32">
        <v>0.45</v>
      </c>
      <c r="P32" s="33">
        <f t="shared" ref="P32:P42" si="4">VLOOKUP($O$3,$A$33:$L$43,N32)</f>
        <v>0</v>
      </c>
      <c r="AC32" s="31" t="s">
        <v>199</v>
      </c>
      <c r="AD32" s="32" t="s">
        <v>200</v>
      </c>
      <c r="AE32" s="32" t="s">
        <v>201</v>
      </c>
      <c r="AF32" s="32" t="s">
        <v>202</v>
      </c>
      <c r="AG32" s="32" t="s">
        <v>203</v>
      </c>
      <c r="AH32" s="32" t="s">
        <v>204</v>
      </c>
      <c r="AI32" s="32" t="s">
        <v>205</v>
      </c>
      <c r="AJ32" s="32" t="s">
        <v>206</v>
      </c>
      <c r="AK32" s="32" t="s">
        <v>207</v>
      </c>
      <c r="AL32" s="32" t="s">
        <v>208</v>
      </c>
      <c r="AM32" s="32" t="s">
        <v>209</v>
      </c>
      <c r="AN32" s="33" t="s">
        <v>210</v>
      </c>
      <c r="AO32" s="2" t="s">
        <v>211</v>
      </c>
      <c r="AP32" s="31">
        <v>2</v>
      </c>
      <c r="AQ32" s="32">
        <v>0.45</v>
      </c>
      <c r="AR32" s="46">
        <f>VLOOKUP($AQ$3,$AC$33:$AN$43,AP32)</f>
        <v>0</v>
      </c>
    </row>
    <row r="33" spans="1:44" x14ac:dyDescent="0.25">
      <c r="A33" s="31">
        <v>0.3</v>
      </c>
      <c r="B33" s="32">
        <v>0</v>
      </c>
      <c r="C33" s="32">
        <v>0</v>
      </c>
      <c r="D33" s="32">
        <v>1.0000000000000001E-5</v>
      </c>
      <c r="E33" s="32">
        <v>4.0000000000000003E-5</v>
      </c>
      <c r="F33" s="32">
        <v>1.2E-4</v>
      </c>
      <c r="G33" s="32">
        <v>3.4000000000000002E-4</v>
      </c>
      <c r="H33" s="32">
        <v>9.3999999999999997E-4</v>
      </c>
      <c r="I33" s="32">
        <v>2.4199999999999998E-3</v>
      </c>
      <c r="J33" s="32">
        <v>5.8799999999999998E-3</v>
      </c>
      <c r="K33" s="32">
        <v>1.359E-2</v>
      </c>
      <c r="L33" s="33">
        <v>2.9989999999999999E-2</v>
      </c>
      <c r="M33" s="2" t="s">
        <v>211</v>
      </c>
      <c r="N33" s="31">
        <v>3</v>
      </c>
      <c r="O33" s="32">
        <v>0.5</v>
      </c>
      <c r="P33" s="33">
        <f t="shared" si="4"/>
        <v>0</v>
      </c>
      <c r="AC33" s="31">
        <v>0.3</v>
      </c>
      <c r="AD33" s="32">
        <v>0</v>
      </c>
      <c r="AE33" s="32">
        <v>0</v>
      </c>
      <c r="AF33" s="32">
        <v>1.0000000000000001E-5</v>
      </c>
      <c r="AG33" s="32">
        <v>4.0000000000000003E-5</v>
      </c>
      <c r="AH33" s="32">
        <v>1.2999999999999999E-4</v>
      </c>
      <c r="AI33" s="32">
        <v>3.8000000000000002E-4</v>
      </c>
      <c r="AJ33" s="32">
        <v>1.0300000000000001E-3</v>
      </c>
      <c r="AK33" s="32">
        <v>2.66E-3</v>
      </c>
      <c r="AL33" s="32">
        <v>6.45E-3</v>
      </c>
      <c r="AM33" s="32">
        <v>1.49E-2</v>
      </c>
      <c r="AN33" s="33">
        <v>3.2870000000000003E-2</v>
      </c>
      <c r="AO33" s="2" t="s">
        <v>211</v>
      </c>
      <c r="AP33" s="31">
        <v>3</v>
      </c>
      <c r="AQ33" s="32">
        <v>0.5</v>
      </c>
      <c r="AR33" s="46">
        <f t="shared" ref="AR33:AR42" si="5">VLOOKUP($AQ$3,$AC$33:$AN$43,AP33)</f>
        <v>1.0000000000000001E-5</v>
      </c>
    </row>
    <row r="34" spans="1:44" x14ac:dyDescent="0.25">
      <c r="A34" s="31">
        <v>0.35</v>
      </c>
      <c r="B34" s="32">
        <v>0</v>
      </c>
      <c r="C34" s="32">
        <v>0</v>
      </c>
      <c r="D34" s="32">
        <v>1.0000000000000001E-5</v>
      </c>
      <c r="E34" s="32">
        <v>4.0000000000000003E-5</v>
      </c>
      <c r="F34" s="32">
        <v>1.3999999999999999E-4</v>
      </c>
      <c r="G34" s="32">
        <v>4.2999999999999999E-4</v>
      </c>
      <c r="H34" s="32">
        <v>1.1800000000000001E-3</v>
      </c>
      <c r="I34" s="32">
        <v>3.0200000000000001E-3</v>
      </c>
      <c r="J34" s="32">
        <v>7.3499999999999998E-3</v>
      </c>
      <c r="K34" s="32">
        <v>1.6959999999999999E-2</v>
      </c>
      <c r="L34" s="33">
        <v>3.7440000000000001E-2</v>
      </c>
      <c r="M34" s="2" t="s">
        <v>211</v>
      </c>
      <c r="N34" s="31">
        <v>4</v>
      </c>
      <c r="O34" s="32">
        <v>0.55000000000000004</v>
      </c>
      <c r="P34" s="33">
        <f t="shared" si="4"/>
        <v>2.0000000000000002E-5</v>
      </c>
      <c r="AC34" s="31">
        <v>0.35</v>
      </c>
      <c r="AD34" s="32">
        <v>0</v>
      </c>
      <c r="AE34" s="32">
        <v>0</v>
      </c>
      <c r="AF34" s="32">
        <v>1.0000000000000001E-5</v>
      </c>
      <c r="AG34" s="32">
        <v>5.0000000000000002E-5</v>
      </c>
      <c r="AH34" s="32">
        <v>1.6000000000000001E-4</v>
      </c>
      <c r="AI34" s="32">
        <v>4.6999999999999999E-4</v>
      </c>
      <c r="AJ34" s="32">
        <v>1.2899999999999999E-3</v>
      </c>
      <c r="AK34" s="32">
        <v>3.31E-3</v>
      </c>
      <c r="AL34" s="32">
        <v>8.0400000000000003E-3</v>
      </c>
      <c r="AM34" s="32">
        <v>1.856E-2</v>
      </c>
      <c r="AN34" s="33">
        <v>4.0960000000000003E-2</v>
      </c>
      <c r="AO34" s="2" t="s">
        <v>211</v>
      </c>
      <c r="AP34" s="31">
        <v>4</v>
      </c>
      <c r="AQ34" s="32">
        <v>0.55000000000000004</v>
      </c>
      <c r="AR34" s="46">
        <f t="shared" si="5"/>
        <v>2.0000000000000002E-5</v>
      </c>
    </row>
    <row r="35" spans="1:44" x14ac:dyDescent="0.25">
      <c r="A35" s="31">
        <v>0.4</v>
      </c>
      <c r="B35" s="32">
        <v>0</v>
      </c>
      <c r="C35" s="32">
        <v>0</v>
      </c>
      <c r="D35" s="32">
        <v>2.0000000000000002E-5</v>
      </c>
      <c r="E35" s="32">
        <v>6.0000000000000002E-5</v>
      </c>
      <c r="F35" s="32">
        <v>1.8000000000000001E-4</v>
      </c>
      <c r="G35" s="32">
        <v>5.2999999999999998E-4</v>
      </c>
      <c r="H35" s="32">
        <v>1.4499999999999999E-3</v>
      </c>
      <c r="I35" s="32">
        <v>3.7399999999999998E-3</v>
      </c>
      <c r="J35" s="32">
        <v>9.0900000000000009E-3</v>
      </c>
      <c r="K35" s="32">
        <v>2.0979999999999999E-2</v>
      </c>
      <c r="L35" s="33">
        <v>4.6300000000000001E-2</v>
      </c>
      <c r="M35" s="2" t="s">
        <v>211</v>
      </c>
      <c r="N35" s="31">
        <v>5</v>
      </c>
      <c r="O35" s="32">
        <v>0.6</v>
      </c>
      <c r="P35" s="33">
        <f t="shared" si="4"/>
        <v>6.9999999999999994E-5</v>
      </c>
      <c r="AC35" s="31">
        <v>0.4</v>
      </c>
      <c r="AD35" s="32">
        <v>0</v>
      </c>
      <c r="AE35" s="32">
        <v>0</v>
      </c>
      <c r="AF35" s="32">
        <v>2.0000000000000002E-5</v>
      </c>
      <c r="AG35" s="32">
        <v>6.0000000000000002E-5</v>
      </c>
      <c r="AH35" s="32">
        <v>2.0000000000000001E-4</v>
      </c>
      <c r="AI35" s="32">
        <v>5.8E-4</v>
      </c>
      <c r="AJ35" s="32">
        <v>1.5900000000000001E-3</v>
      </c>
      <c r="AK35" s="32">
        <v>4.0800000000000003E-3</v>
      </c>
      <c r="AL35" s="32">
        <v>9.92E-3</v>
      </c>
      <c r="AM35" s="32">
        <v>2.291E-2</v>
      </c>
      <c r="AN35" s="33">
        <v>5.0560000000000001E-2</v>
      </c>
      <c r="AO35" s="2" t="s">
        <v>211</v>
      </c>
      <c r="AP35" s="31">
        <v>5</v>
      </c>
      <c r="AQ35" s="32">
        <v>0.6</v>
      </c>
      <c r="AR35" s="46">
        <f t="shared" si="5"/>
        <v>6.9999999999999994E-5</v>
      </c>
    </row>
    <row r="36" spans="1:44" x14ac:dyDescent="0.25">
      <c r="A36" s="31">
        <v>0.45</v>
      </c>
      <c r="B36" s="32">
        <v>0</v>
      </c>
      <c r="C36" s="32">
        <v>0</v>
      </c>
      <c r="D36" s="32">
        <v>2.0000000000000002E-5</v>
      </c>
      <c r="E36" s="32">
        <v>6.9999999999999994E-5</v>
      </c>
      <c r="F36" s="32">
        <v>2.2000000000000001E-4</v>
      </c>
      <c r="G36" s="32">
        <v>6.4999999999999997E-4</v>
      </c>
      <c r="H36" s="32">
        <v>1.7799999999999999E-3</v>
      </c>
      <c r="I36" s="32">
        <v>4.5799999999999999E-3</v>
      </c>
      <c r="J36" s="32">
        <v>1.1129999999999999E-2</v>
      </c>
      <c r="K36" s="32">
        <v>2.5690000000000001E-2</v>
      </c>
      <c r="L36" s="33">
        <v>5.67E-2</v>
      </c>
      <c r="M36" s="2" t="s">
        <v>211</v>
      </c>
      <c r="N36" s="31">
        <v>6</v>
      </c>
      <c r="O36" s="32">
        <v>0.65</v>
      </c>
      <c r="P36" s="33">
        <f t="shared" si="4"/>
        <v>2.2000000000000001E-4</v>
      </c>
      <c r="AC36" s="31">
        <v>0.45</v>
      </c>
      <c r="AD36" s="32">
        <v>0</v>
      </c>
      <c r="AE36" s="32">
        <v>1.0000000000000001E-5</v>
      </c>
      <c r="AF36" s="32">
        <v>2.0000000000000002E-5</v>
      </c>
      <c r="AG36" s="32">
        <v>6.9999999999999994E-5</v>
      </c>
      <c r="AH36" s="32">
        <v>2.4000000000000001E-4</v>
      </c>
      <c r="AI36" s="32">
        <v>7.1000000000000002E-4</v>
      </c>
      <c r="AJ36" s="32">
        <v>1.9400000000000001E-3</v>
      </c>
      <c r="AK36" s="32">
        <v>4.9899999999999996E-3</v>
      </c>
      <c r="AL36" s="32">
        <v>1.213E-2</v>
      </c>
      <c r="AM36" s="32">
        <v>2.802E-2</v>
      </c>
      <c r="AN36" s="33">
        <v>6.1830000000000003E-2</v>
      </c>
      <c r="AO36" s="2" t="s">
        <v>211</v>
      </c>
      <c r="AP36" s="31">
        <v>6</v>
      </c>
      <c r="AQ36" s="32">
        <v>0.65</v>
      </c>
      <c r="AR36" s="46">
        <f t="shared" si="5"/>
        <v>2.4000000000000001E-4</v>
      </c>
    </row>
    <row r="37" spans="1:44" x14ac:dyDescent="0.25">
      <c r="A37" s="31">
        <v>0.5</v>
      </c>
      <c r="B37" s="32">
        <v>0</v>
      </c>
      <c r="C37" s="32">
        <v>1.0000000000000001E-5</v>
      </c>
      <c r="D37" s="32">
        <v>2.0000000000000002E-5</v>
      </c>
      <c r="E37" s="32">
        <v>8.0000000000000007E-5</v>
      </c>
      <c r="F37" s="32">
        <v>2.7E-4</v>
      </c>
      <c r="G37" s="32">
        <v>7.9000000000000001E-4</v>
      </c>
      <c r="H37" s="32">
        <v>2.16E-3</v>
      </c>
      <c r="I37" s="32">
        <v>5.5500000000000002E-3</v>
      </c>
      <c r="J37" s="32">
        <v>1.3480000000000001E-2</v>
      </c>
      <c r="K37" s="32">
        <v>3.1130000000000001E-2</v>
      </c>
      <c r="L37" s="33">
        <v>6.8709999999999993E-2</v>
      </c>
      <c r="M37" s="2" t="s">
        <v>211</v>
      </c>
      <c r="N37" s="31">
        <v>7</v>
      </c>
      <c r="O37" s="32">
        <v>0.7</v>
      </c>
      <c r="P37" s="33">
        <f t="shared" si="4"/>
        <v>6.4999999999999997E-4</v>
      </c>
      <c r="AC37" s="31">
        <v>0.5</v>
      </c>
      <c r="AD37" s="32">
        <v>0</v>
      </c>
      <c r="AE37" s="32">
        <v>1.0000000000000001E-5</v>
      </c>
      <c r="AF37" s="32">
        <v>3.0000000000000001E-5</v>
      </c>
      <c r="AG37" s="32">
        <v>9.0000000000000006E-5</v>
      </c>
      <c r="AH37" s="32">
        <v>2.9E-4</v>
      </c>
      <c r="AI37" s="32">
        <v>8.5999999999999998E-4</v>
      </c>
      <c r="AJ37" s="32">
        <v>2.3500000000000001E-3</v>
      </c>
      <c r="AK37" s="32">
        <v>6.0499999999999998E-3</v>
      </c>
      <c r="AL37" s="32">
        <v>1.469E-2</v>
      </c>
      <c r="AM37" s="32">
        <v>3.3910000000000003E-2</v>
      </c>
      <c r="AN37" s="33">
        <v>7.485E-2</v>
      </c>
      <c r="AO37" s="2" t="s">
        <v>211</v>
      </c>
      <c r="AP37" s="31">
        <v>7</v>
      </c>
      <c r="AQ37" s="32">
        <v>0.7</v>
      </c>
      <c r="AR37" s="46">
        <f t="shared" si="5"/>
        <v>7.1000000000000002E-4</v>
      </c>
    </row>
    <row r="38" spans="1:44" x14ac:dyDescent="0.25">
      <c r="A38" s="31">
        <v>0.55000000000000004</v>
      </c>
      <c r="B38" s="32">
        <v>0</v>
      </c>
      <c r="C38" s="32">
        <v>1.0000000000000001E-5</v>
      </c>
      <c r="D38" s="32">
        <v>3.0000000000000001E-5</v>
      </c>
      <c r="E38" s="32">
        <v>1E-4</v>
      </c>
      <c r="F38" s="32">
        <v>3.2000000000000003E-4</v>
      </c>
      <c r="G38" s="32">
        <v>9.3999999999999997E-4</v>
      </c>
      <c r="H38" s="32">
        <v>2.5899999999999999E-3</v>
      </c>
      <c r="I38" s="32">
        <v>6.6499999999999997E-3</v>
      </c>
      <c r="J38" s="32">
        <v>1.6160000000000001E-2</v>
      </c>
      <c r="K38" s="32">
        <v>3.7319999999999999E-2</v>
      </c>
      <c r="L38" s="33">
        <v>8.2360000000000003E-2</v>
      </c>
      <c r="M38" s="2" t="s">
        <v>211</v>
      </c>
      <c r="N38" s="31">
        <v>8</v>
      </c>
      <c r="O38" s="32">
        <v>0.75</v>
      </c>
      <c r="P38" s="33">
        <f t="shared" si="4"/>
        <v>1.7799999999999999E-3</v>
      </c>
      <c r="AC38" s="31">
        <v>0.55000000000000004</v>
      </c>
      <c r="AD38" s="32">
        <v>0</v>
      </c>
      <c r="AE38" s="32">
        <v>1.0000000000000001E-5</v>
      </c>
      <c r="AF38" s="32">
        <v>3.0000000000000001E-5</v>
      </c>
      <c r="AG38" s="32">
        <v>1.1E-4</v>
      </c>
      <c r="AH38" s="32">
        <v>3.5E-4</v>
      </c>
      <c r="AI38" s="32">
        <v>1.0300000000000001E-3</v>
      </c>
      <c r="AJ38" s="32">
        <v>2.82E-3</v>
      </c>
      <c r="AK38" s="32">
        <v>7.2399999999999999E-3</v>
      </c>
      <c r="AL38" s="32">
        <v>1.7590000000000001E-2</v>
      </c>
      <c r="AM38" s="32">
        <v>4.0629999999999999E-2</v>
      </c>
      <c r="AN38" s="33">
        <v>8.9660000000000004E-2</v>
      </c>
      <c r="AO38" s="2" t="s">
        <v>211</v>
      </c>
      <c r="AP38" s="31">
        <v>8</v>
      </c>
      <c r="AQ38" s="32">
        <v>0.75</v>
      </c>
      <c r="AR38" s="46">
        <f t="shared" si="5"/>
        <v>1.9400000000000001E-3</v>
      </c>
    </row>
    <row r="39" spans="1:44" x14ac:dyDescent="0.25">
      <c r="A39" s="31">
        <v>0.6</v>
      </c>
      <c r="B39" s="32">
        <v>0</v>
      </c>
      <c r="C39" s="32">
        <v>1.0000000000000001E-5</v>
      </c>
      <c r="D39" s="32">
        <v>3.0000000000000001E-5</v>
      </c>
      <c r="E39" s="32">
        <v>1.2E-4</v>
      </c>
      <c r="F39" s="32">
        <v>3.8000000000000002E-4</v>
      </c>
      <c r="G39" s="32">
        <v>1.1199999999999999E-3</v>
      </c>
      <c r="H39" s="32">
        <v>3.0599999999999998E-3</v>
      </c>
      <c r="I39" s="32">
        <v>7.8799999999999999E-3</v>
      </c>
      <c r="J39" s="32">
        <v>1.915E-2</v>
      </c>
      <c r="K39" s="32">
        <v>4.4229999999999998E-2</v>
      </c>
      <c r="L39" s="33">
        <v>9.7610000000000002E-2</v>
      </c>
      <c r="M39" s="2" t="s">
        <v>211</v>
      </c>
      <c r="N39" s="31">
        <v>9</v>
      </c>
      <c r="O39" s="32">
        <v>0.8</v>
      </c>
      <c r="P39" s="33">
        <f t="shared" si="4"/>
        <v>4.5799999999999999E-3</v>
      </c>
      <c r="AC39" s="31">
        <v>0.6</v>
      </c>
      <c r="AD39" s="32">
        <v>0</v>
      </c>
      <c r="AE39" s="32">
        <v>1.0000000000000001E-5</v>
      </c>
      <c r="AF39" s="32">
        <v>4.0000000000000003E-5</v>
      </c>
      <c r="AG39" s="32">
        <v>1.2999999999999999E-4</v>
      </c>
      <c r="AH39" s="32">
        <v>4.0999999999999999E-4</v>
      </c>
      <c r="AI39" s="32">
        <v>1.2099999999999999E-3</v>
      </c>
      <c r="AJ39" s="32">
        <v>3.3400000000000001E-3</v>
      </c>
      <c r="AK39" s="32">
        <v>8.5800000000000008E-3</v>
      </c>
      <c r="AL39" s="32">
        <v>2.085E-2</v>
      </c>
      <c r="AM39" s="32">
        <v>4.8140000000000002E-2</v>
      </c>
      <c r="AN39" s="33">
        <v>0.10624</v>
      </c>
      <c r="AO39" s="2" t="s">
        <v>211</v>
      </c>
      <c r="AP39" s="31">
        <v>9</v>
      </c>
      <c r="AQ39" s="32">
        <v>0.8</v>
      </c>
      <c r="AR39" s="46">
        <f t="shared" si="5"/>
        <v>4.9899999999999996E-3</v>
      </c>
    </row>
    <row r="40" spans="1:44" x14ac:dyDescent="0.25">
      <c r="A40" s="31">
        <v>0.65</v>
      </c>
      <c r="B40" s="32">
        <v>0</v>
      </c>
      <c r="C40" s="32">
        <v>1.0000000000000001E-5</v>
      </c>
      <c r="D40" s="32">
        <v>4.0000000000000003E-5</v>
      </c>
      <c r="E40" s="32">
        <v>1.3999999999999999E-4</v>
      </c>
      <c r="F40" s="32">
        <v>4.4000000000000002E-4</v>
      </c>
      <c r="G40" s="32">
        <v>1.31E-3</v>
      </c>
      <c r="H40" s="32">
        <v>3.5899999999999999E-3</v>
      </c>
      <c r="I40" s="32">
        <v>9.2399999999999999E-3</v>
      </c>
      <c r="J40" s="32">
        <v>2.2440000000000002E-2</v>
      </c>
      <c r="K40" s="32">
        <v>5.1810000000000002E-2</v>
      </c>
      <c r="L40" s="33">
        <v>0.11434</v>
      </c>
      <c r="M40" s="2" t="s">
        <v>211</v>
      </c>
      <c r="N40" s="31">
        <v>10</v>
      </c>
      <c r="O40" s="32">
        <v>0.85</v>
      </c>
      <c r="P40" s="33">
        <f t="shared" si="4"/>
        <v>1.1129999999999999E-2</v>
      </c>
      <c r="AC40" s="31">
        <v>0.65</v>
      </c>
      <c r="AD40" s="32">
        <v>0</v>
      </c>
      <c r="AE40" s="32">
        <v>1.0000000000000001E-5</v>
      </c>
      <c r="AF40" s="32">
        <v>4.0000000000000003E-5</v>
      </c>
      <c r="AG40" s="32">
        <v>1.4999999999999999E-4</v>
      </c>
      <c r="AH40" s="32">
        <v>4.8000000000000001E-4</v>
      </c>
      <c r="AI40" s="32">
        <v>1.42E-3</v>
      </c>
      <c r="AJ40" s="32">
        <v>3.9100000000000003E-3</v>
      </c>
      <c r="AK40" s="32">
        <v>1.005E-2</v>
      </c>
      <c r="AL40" s="32">
        <v>2.443E-2</v>
      </c>
      <c r="AM40" s="32">
        <v>5.6399999999999999E-2</v>
      </c>
      <c r="AN40" s="33">
        <v>0.12447999999999999</v>
      </c>
      <c r="AO40" s="2" t="s">
        <v>211</v>
      </c>
      <c r="AP40" s="31">
        <v>10</v>
      </c>
      <c r="AQ40" s="32">
        <v>0.85</v>
      </c>
      <c r="AR40" s="46">
        <f t="shared" si="5"/>
        <v>1.213E-2</v>
      </c>
    </row>
    <row r="41" spans="1:44" x14ac:dyDescent="0.25">
      <c r="A41" s="31">
        <v>0.7</v>
      </c>
      <c r="B41" s="32">
        <v>0</v>
      </c>
      <c r="C41" s="32">
        <v>1.0000000000000001E-5</v>
      </c>
      <c r="D41" s="32">
        <v>4.0000000000000003E-5</v>
      </c>
      <c r="E41" s="32">
        <v>1.6000000000000001E-4</v>
      </c>
      <c r="F41" s="32">
        <v>5.1000000000000004E-4</v>
      </c>
      <c r="G41" s="32">
        <v>1.5100000000000001E-3</v>
      </c>
      <c r="H41" s="32">
        <v>4.15E-3</v>
      </c>
      <c r="I41" s="32">
        <v>1.069E-2</v>
      </c>
      <c r="J41" s="32">
        <v>2.596E-2</v>
      </c>
      <c r="K41" s="32">
        <v>5.9950000000000003E-2</v>
      </c>
      <c r="L41" s="33">
        <v>0.13231000000000001</v>
      </c>
      <c r="M41" s="2" t="s">
        <v>211</v>
      </c>
      <c r="N41" s="31">
        <v>11</v>
      </c>
      <c r="O41" s="32">
        <v>0.9</v>
      </c>
      <c r="P41" s="33">
        <f t="shared" si="4"/>
        <v>2.5690000000000001E-2</v>
      </c>
      <c r="AC41" s="31">
        <v>0.7</v>
      </c>
      <c r="AD41" s="32">
        <v>0</v>
      </c>
      <c r="AE41" s="32">
        <v>1.0000000000000001E-5</v>
      </c>
      <c r="AF41" s="32">
        <v>5.0000000000000002E-5</v>
      </c>
      <c r="AG41" s="32">
        <v>1.7000000000000001E-4</v>
      </c>
      <c r="AH41" s="32">
        <v>5.5999999999999995E-4</v>
      </c>
      <c r="AI41" s="32">
        <v>1.65E-3</v>
      </c>
      <c r="AJ41" s="32">
        <v>4.5300000000000002E-3</v>
      </c>
      <c r="AK41" s="32">
        <v>1.1639999999999999E-2</v>
      </c>
      <c r="AL41" s="32">
        <v>2.828E-2</v>
      </c>
      <c r="AM41" s="32">
        <v>6.5310000000000007E-2</v>
      </c>
      <c r="AN41" s="33">
        <v>0.14413999999999999</v>
      </c>
      <c r="AO41" s="2" t="s">
        <v>211</v>
      </c>
      <c r="AP41" s="31">
        <v>11</v>
      </c>
      <c r="AQ41" s="32">
        <v>0.9</v>
      </c>
      <c r="AR41" s="46">
        <f t="shared" si="5"/>
        <v>2.802E-2</v>
      </c>
    </row>
    <row r="42" spans="1:44" x14ac:dyDescent="0.25">
      <c r="A42" s="31">
        <v>0.75</v>
      </c>
      <c r="B42" s="32">
        <v>0</v>
      </c>
      <c r="C42" s="32">
        <v>1.0000000000000001E-5</v>
      </c>
      <c r="D42" s="32">
        <v>5.0000000000000002E-5</v>
      </c>
      <c r="E42" s="32">
        <v>1.8000000000000001E-4</v>
      </c>
      <c r="F42" s="32">
        <v>5.8E-4</v>
      </c>
      <c r="G42" s="32">
        <v>1.73E-3</v>
      </c>
      <c r="H42" s="32">
        <v>4.7499999999999999E-3</v>
      </c>
      <c r="I42" s="32">
        <v>1.221E-2</v>
      </c>
      <c r="J42" s="32">
        <v>2.9669999999999998E-2</v>
      </c>
      <c r="K42" s="32">
        <v>6.8519999999999998E-2</v>
      </c>
      <c r="L42" s="33">
        <v>0.15121000000000001</v>
      </c>
      <c r="M42" s="2" t="s">
        <v>211</v>
      </c>
      <c r="N42" s="34">
        <v>12</v>
      </c>
      <c r="O42" s="35">
        <v>0.95</v>
      </c>
      <c r="P42" s="36">
        <f t="shared" si="4"/>
        <v>5.67E-2</v>
      </c>
      <c r="AC42" s="31">
        <v>0.75</v>
      </c>
      <c r="AD42" s="32">
        <v>0</v>
      </c>
      <c r="AE42" s="32">
        <v>1.0000000000000001E-5</v>
      </c>
      <c r="AF42" s="32">
        <v>6.0000000000000002E-5</v>
      </c>
      <c r="AG42" s="32">
        <v>2.0000000000000001E-4</v>
      </c>
      <c r="AH42" s="32">
        <v>6.4000000000000005E-4</v>
      </c>
      <c r="AI42" s="32">
        <v>1.89E-3</v>
      </c>
      <c r="AJ42" s="32">
        <v>5.1799999999999997E-3</v>
      </c>
      <c r="AK42" s="32">
        <v>1.332E-2</v>
      </c>
      <c r="AL42" s="32">
        <v>3.236E-2</v>
      </c>
      <c r="AM42" s="32">
        <v>7.4719999999999995E-2</v>
      </c>
      <c r="AN42" s="33">
        <v>0.16491</v>
      </c>
      <c r="AO42" s="2" t="s">
        <v>211</v>
      </c>
      <c r="AP42" s="34">
        <v>12</v>
      </c>
      <c r="AQ42" s="35">
        <v>0.95</v>
      </c>
      <c r="AR42" s="48">
        <f t="shared" si="5"/>
        <v>6.1830000000000003E-2</v>
      </c>
    </row>
    <row r="43" spans="1:44" x14ac:dyDescent="0.25">
      <c r="A43" s="31">
        <v>0.8</v>
      </c>
      <c r="B43" s="32">
        <v>0</v>
      </c>
      <c r="C43" s="32">
        <v>1.0000000000000001E-5</v>
      </c>
      <c r="D43" s="32">
        <v>6.0000000000000002E-5</v>
      </c>
      <c r="E43" s="32">
        <v>2.0000000000000001E-4</v>
      </c>
      <c r="F43" s="32">
        <v>6.6E-4</v>
      </c>
      <c r="G43" s="32">
        <v>1.9499999999999999E-3</v>
      </c>
      <c r="H43" s="32">
        <v>5.3600000000000002E-3</v>
      </c>
      <c r="I43" s="32">
        <v>1.3780000000000001E-2</v>
      </c>
      <c r="J43" s="32">
        <v>3.3480000000000003E-2</v>
      </c>
      <c r="K43" s="32">
        <v>7.7299999999999994E-2</v>
      </c>
      <c r="L43" s="33">
        <v>0.17058999999999999</v>
      </c>
      <c r="M43" s="2" t="s">
        <v>211</v>
      </c>
      <c r="AC43" s="31">
        <v>0.8</v>
      </c>
      <c r="AD43" s="32">
        <v>0</v>
      </c>
      <c r="AE43" s="32">
        <v>2.0000000000000002E-5</v>
      </c>
      <c r="AF43" s="32">
        <v>6.0000000000000002E-5</v>
      </c>
      <c r="AG43" s="32">
        <v>2.2000000000000001E-4</v>
      </c>
      <c r="AH43" s="32">
        <v>7.2000000000000005E-4</v>
      </c>
      <c r="AI43" s="32">
        <v>2.1299999999999999E-3</v>
      </c>
      <c r="AJ43" s="32">
        <v>5.8500000000000002E-3</v>
      </c>
      <c r="AK43" s="32">
        <v>1.5049999999999999E-2</v>
      </c>
      <c r="AL43" s="32">
        <v>3.6569999999999998E-2</v>
      </c>
      <c r="AM43" s="32">
        <v>8.4430000000000005E-2</v>
      </c>
      <c r="AN43" s="33">
        <v>0.18634000000000001</v>
      </c>
      <c r="AO43" s="2" t="s">
        <v>211</v>
      </c>
    </row>
    <row r="44" spans="1:44" x14ac:dyDescent="0.25">
      <c r="A44" s="31" t="s">
        <v>196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3"/>
      <c r="AC44" s="31" t="s">
        <v>196</v>
      </c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3"/>
    </row>
    <row r="45" spans="1:44" x14ac:dyDescent="0.25">
      <c r="A45" s="31" t="s">
        <v>243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3"/>
      <c r="AC45" s="31" t="s">
        <v>243</v>
      </c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3"/>
    </row>
    <row r="46" spans="1:44" x14ac:dyDescent="0.25">
      <c r="A46" s="31" t="s">
        <v>199</v>
      </c>
      <c r="B46" s="32" t="s">
        <v>200</v>
      </c>
      <c r="C46" s="32" t="s">
        <v>201</v>
      </c>
      <c r="D46" s="32" t="s">
        <v>202</v>
      </c>
      <c r="E46" s="32" t="s">
        <v>203</v>
      </c>
      <c r="F46" s="32" t="s">
        <v>204</v>
      </c>
      <c r="G46" s="32" t="s">
        <v>205</v>
      </c>
      <c r="H46" s="32" t="s">
        <v>206</v>
      </c>
      <c r="I46" s="32" t="s">
        <v>207</v>
      </c>
      <c r="J46" s="32" t="s">
        <v>208</v>
      </c>
      <c r="K46" s="32" t="s">
        <v>209</v>
      </c>
      <c r="L46" s="33" t="s">
        <v>210</v>
      </c>
      <c r="M46" s="2" t="s">
        <v>211</v>
      </c>
      <c r="N46" s="28" t="s">
        <v>216</v>
      </c>
      <c r="O46" s="29" t="s">
        <v>214</v>
      </c>
      <c r="P46" s="30" t="s">
        <v>215</v>
      </c>
      <c r="AC46" s="31" t="s">
        <v>199</v>
      </c>
      <c r="AD46" s="32" t="s">
        <v>200</v>
      </c>
      <c r="AE46" s="32" t="s">
        <v>201</v>
      </c>
      <c r="AF46" s="32" t="s">
        <v>202</v>
      </c>
      <c r="AG46" s="32" t="s">
        <v>203</v>
      </c>
      <c r="AH46" s="32" t="s">
        <v>204</v>
      </c>
      <c r="AI46" s="32" t="s">
        <v>205</v>
      </c>
      <c r="AJ46" s="32" t="s">
        <v>206</v>
      </c>
      <c r="AK46" s="32" t="s">
        <v>207</v>
      </c>
      <c r="AL46" s="32" t="s">
        <v>208</v>
      </c>
      <c r="AM46" s="32" t="s">
        <v>209</v>
      </c>
      <c r="AN46" s="33" t="s">
        <v>210</v>
      </c>
      <c r="AO46" s="2" t="s">
        <v>211</v>
      </c>
      <c r="AP46" s="28" t="s">
        <v>216</v>
      </c>
      <c r="AQ46" s="29" t="s">
        <v>214</v>
      </c>
      <c r="AR46" s="30" t="s">
        <v>215</v>
      </c>
    </row>
    <row r="47" spans="1:44" x14ac:dyDescent="0.25">
      <c r="A47" s="31">
        <v>0.3</v>
      </c>
      <c r="B47" s="32">
        <v>0</v>
      </c>
      <c r="C47" s="32">
        <v>0</v>
      </c>
      <c r="D47" s="32">
        <v>0</v>
      </c>
      <c r="E47" s="32">
        <v>0</v>
      </c>
      <c r="F47" s="32">
        <v>1.0000000000000001E-5</v>
      </c>
      <c r="G47" s="32">
        <v>2.0000000000000002E-5</v>
      </c>
      <c r="H47" s="32">
        <v>5.0000000000000002E-5</v>
      </c>
      <c r="I47" s="32">
        <v>1.2E-4</v>
      </c>
      <c r="J47" s="32">
        <v>2.9E-4</v>
      </c>
      <c r="K47" s="32">
        <v>6.6E-4</v>
      </c>
      <c r="L47" s="33">
        <v>1.4599999999999999E-3</v>
      </c>
      <c r="M47" s="2" t="s">
        <v>211</v>
      </c>
      <c r="N47" s="31">
        <v>2</v>
      </c>
      <c r="O47" s="32">
        <v>0.45</v>
      </c>
      <c r="P47" s="33">
        <f t="shared" ref="P47:P57" si="6">VLOOKUP($O$3,$A$47:$L$57,N47)</f>
        <v>0</v>
      </c>
      <c r="AC47" s="31">
        <v>0.3</v>
      </c>
      <c r="AD47" s="32">
        <v>0</v>
      </c>
      <c r="AE47" s="32">
        <v>0</v>
      </c>
      <c r="AF47" s="32">
        <v>0</v>
      </c>
      <c r="AG47" s="32">
        <v>1.0000000000000001E-5</v>
      </c>
      <c r="AH47" s="32">
        <v>3.0000000000000001E-5</v>
      </c>
      <c r="AI47" s="32">
        <v>6.9999999999999994E-5</v>
      </c>
      <c r="AJ47" s="32">
        <v>2.1000000000000001E-4</v>
      </c>
      <c r="AK47" s="32">
        <v>5.2999999999999998E-4</v>
      </c>
      <c r="AL47" s="32">
        <v>1.2899999999999999E-3</v>
      </c>
      <c r="AM47" s="32">
        <v>2.97E-3</v>
      </c>
      <c r="AN47" s="33">
        <v>6.5500000000000003E-3</v>
      </c>
      <c r="AO47" s="2" t="s">
        <v>211</v>
      </c>
      <c r="AP47" s="31">
        <v>2</v>
      </c>
      <c r="AQ47" s="32">
        <v>0.45</v>
      </c>
      <c r="AR47" s="46">
        <f>VLOOKUP($AQ$3,$AC$47:$AN$57,AP47)</f>
        <v>0</v>
      </c>
    </row>
    <row r="48" spans="1:44" x14ac:dyDescent="0.25">
      <c r="A48" s="31">
        <v>0.35</v>
      </c>
      <c r="B48" s="32">
        <v>0</v>
      </c>
      <c r="C48" s="32">
        <v>0</v>
      </c>
      <c r="D48" s="32">
        <v>0</v>
      </c>
      <c r="E48" s="32">
        <v>0</v>
      </c>
      <c r="F48" s="32">
        <v>1.0000000000000001E-5</v>
      </c>
      <c r="G48" s="32">
        <v>2.0000000000000002E-5</v>
      </c>
      <c r="H48" s="32">
        <v>5.0000000000000002E-5</v>
      </c>
      <c r="I48" s="32">
        <v>1.2E-4</v>
      </c>
      <c r="J48" s="32">
        <v>2.9E-4</v>
      </c>
      <c r="K48" s="32">
        <v>6.6E-4</v>
      </c>
      <c r="L48" s="33">
        <v>1.4599999999999999E-3</v>
      </c>
      <c r="M48" s="2" t="s">
        <v>211</v>
      </c>
      <c r="N48" s="31">
        <v>3</v>
      </c>
      <c r="O48" s="32">
        <v>0.5</v>
      </c>
      <c r="P48" s="33">
        <f t="shared" si="6"/>
        <v>0</v>
      </c>
      <c r="AC48" s="31">
        <v>0.35</v>
      </c>
      <c r="AD48" s="32">
        <v>0</v>
      </c>
      <c r="AE48" s="32">
        <v>0</v>
      </c>
      <c r="AF48" s="32">
        <v>0</v>
      </c>
      <c r="AG48" s="32">
        <v>1.0000000000000001E-5</v>
      </c>
      <c r="AH48" s="32">
        <v>3.0000000000000001E-5</v>
      </c>
      <c r="AI48" s="32">
        <v>6.9999999999999994E-5</v>
      </c>
      <c r="AJ48" s="32">
        <v>2.1000000000000001E-4</v>
      </c>
      <c r="AK48" s="32">
        <v>5.2999999999999998E-4</v>
      </c>
      <c r="AL48" s="32">
        <v>1.2899999999999999E-3</v>
      </c>
      <c r="AM48" s="32">
        <v>2.97E-3</v>
      </c>
      <c r="AN48" s="33">
        <v>6.5500000000000003E-3</v>
      </c>
      <c r="AO48" s="2" t="s">
        <v>211</v>
      </c>
      <c r="AP48" s="31">
        <v>3</v>
      </c>
      <c r="AQ48" s="32">
        <v>0.5</v>
      </c>
      <c r="AR48" s="46">
        <f t="shared" ref="AR48:AR57" si="7">VLOOKUP($AQ$3,$AC$47:$AN$57,AP48)</f>
        <v>0</v>
      </c>
    </row>
    <row r="49" spans="1:44" x14ac:dyDescent="0.25">
      <c r="A49" s="31">
        <v>0.4</v>
      </c>
      <c r="B49" s="32">
        <v>0</v>
      </c>
      <c r="C49" s="32">
        <v>0</v>
      </c>
      <c r="D49" s="32">
        <v>0</v>
      </c>
      <c r="E49" s="32">
        <v>0</v>
      </c>
      <c r="F49" s="32">
        <v>1.0000000000000001E-5</v>
      </c>
      <c r="G49" s="32">
        <v>2.0000000000000002E-5</v>
      </c>
      <c r="H49" s="32">
        <v>5.0000000000000002E-5</v>
      </c>
      <c r="I49" s="32">
        <v>1.2E-4</v>
      </c>
      <c r="J49" s="32">
        <v>2.9E-4</v>
      </c>
      <c r="K49" s="32">
        <v>6.6E-4</v>
      </c>
      <c r="L49" s="33">
        <v>1.4599999999999999E-3</v>
      </c>
      <c r="M49" s="2" t="s">
        <v>211</v>
      </c>
      <c r="N49" s="31">
        <v>4</v>
      </c>
      <c r="O49" s="32">
        <v>0.55000000000000004</v>
      </c>
      <c r="P49" s="33">
        <f t="shared" si="6"/>
        <v>0</v>
      </c>
      <c r="AC49" s="31">
        <v>0.4</v>
      </c>
      <c r="AD49" s="32">
        <v>0</v>
      </c>
      <c r="AE49" s="32">
        <v>0</v>
      </c>
      <c r="AF49" s="32">
        <v>0</v>
      </c>
      <c r="AG49" s="32">
        <v>1.0000000000000001E-5</v>
      </c>
      <c r="AH49" s="32">
        <v>3.0000000000000001E-5</v>
      </c>
      <c r="AI49" s="32">
        <v>6.9999999999999994E-5</v>
      </c>
      <c r="AJ49" s="32">
        <v>2.1000000000000001E-4</v>
      </c>
      <c r="AK49" s="32">
        <v>5.2999999999999998E-4</v>
      </c>
      <c r="AL49" s="32">
        <v>1.2899999999999999E-3</v>
      </c>
      <c r="AM49" s="32">
        <v>2.97E-3</v>
      </c>
      <c r="AN49" s="33">
        <v>6.5500000000000003E-3</v>
      </c>
      <c r="AO49" s="2" t="s">
        <v>211</v>
      </c>
      <c r="AP49" s="31">
        <v>4</v>
      </c>
      <c r="AQ49" s="32">
        <v>0.55000000000000004</v>
      </c>
      <c r="AR49" s="46">
        <f t="shared" si="7"/>
        <v>0</v>
      </c>
    </row>
    <row r="50" spans="1:44" x14ac:dyDescent="0.25">
      <c r="A50" s="31">
        <v>0.45</v>
      </c>
      <c r="B50" s="32">
        <v>0</v>
      </c>
      <c r="C50" s="32">
        <v>0</v>
      </c>
      <c r="D50" s="32">
        <v>0</v>
      </c>
      <c r="E50" s="32">
        <v>0</v>
      </c>
      <c r="F50" s="32">
        <v>1.0000000000000001E-5</v>
      </c>
      <c r="G50" s="32">
        <v>2.0000000000000002E-5</v>
      </c>
      <c r="H50" s="32">
        <v>5.0000000000000002E-5</v>
      </c>
      <c r="I50" s="32">
        <v>1.2E-4</v>
      </c>
      <c r="J50" s="32">
        <v>2.9E-4</v>
      </c>
      <c r="K50" s="32">
        <v>6.6E-4</v>
      </c>
      <c r="L50" s="33">
        <v>1.4599999999999999E-3</v>
      </c>
      <c r="M50" s="2" t="s">
        <v>211</v>
      </c>
      <c r="N50" s="31">
        <v>5</v>
      </c>
      <c r="O50" s="32">
        <v>0.6</v>
      </c>
      <c r="P50" s="33">
        <f t="shared" si="6"/>
        <v>0</v>
      </c>
      <c r="AC50" s="31">
        <v>0.45</v>
      </c>
      <c r="AD50" s="32">
        <v>0</v>
      </c>
      <c r="AE50" s="32">
        <v>0</v>
      </c>
      <c r="AF50" s="32">
        <v>0</v>
      </c>
      <c r="AG50" s="32">
        <v>1.0000000000000001E-5</v>
      </c>
      <c r="AH50" s="32">
        <v>3.0000000000000001E-5</v>
      </c>
      <c r="AI50" s="32">
        <v>6.9999999999999994E-5</v>
      </c>
      <c r="AJ50" s="32">
        <v>2.1000000000000001E-4</v>
      </c>
      <c r="AK50" s="32">
        <v>5.2999999999999998E-4</v>
      </c>
      <c r="AL50" s="32">
        <v>1.2899999999999999E-3</v>
      </c>
      <c r="AM50" s="32">
        <v>2.97E-3</v>
      </c>
      <c r="AN50" s="33">
        <v>6.5500000000000003E-3</v>
      </c>
      <c r="AO50" s="2" t="s">
        <v>211</v>
      </c>
      <c r="AP50" s="31">
        <v>5</v>
      </c>
      <c r="AQ50" s="32">
        <v>0.6</v>
      </c>
      <c r="AR50" s="46">
        <f t="shared" si="7"/>
        <v>1.0000000000000001E-5</v>
      </c>
    </row>
    <row r="51" spans="1:44" x14ac:dyDescent="0.25">
      <c r="A51" s="31">
        <v>0.5</v>
      </c>
      <c r="B51" s="32">
        <v>0</v>
      </c>
      <c r="C51" s="32">
        <v>0</v>
      </c>
      <c r="D51" s="32">
        <v>0</v>
      </c>
      <c r="E51" s="32">
        <v>0</v>
      </c>
      <c r="F51" s="32">
        <v>1.0000000000000001E-5</v>
      </c>
      <c r="G51" s="32">
        <v>2.0000000000000002E-5</v>
      </c>
      <c r="H51" s="32">
        <v>5.0000000000000002E-5</v>
      </c>
      <c r="I51" s="32">
        <v>1.2E-4</v>
      </c>
      <c r="J51" s="32">
        <v>2.9E-4</v>
      </c>
      <c r="K51" s="32">
        <v>6.6E-4</v>
      </c>
      <c r="L51" s="33">
        <v>1.4599999999999999E-3</v>
      </c>
      <c r="M51" s="2" t="s">
        <v>211</v>
      </c>
      <c r="N51" s="31">
        <v>6</v>
      </c>
      <c r="O51" s="32">
        <v>0.65</v>
      </c>
      <c r="P51" s="33">
        <f t="shared" si="6"/>
        <v>1.0000000000000001E-5</v>
      </c>
      <c r="AC51" s="31">
        <v>0.5</v>
      </c>
      <c r="AD51" s="32">
        <v>0</v>
      </c>
      <c r="AE51" s="32">
        <v>0</v>
      </c>
      <c r="AF51" s="32">
        <v>0</v>
      </c>
      <c r="AG51" s="32">
        <v>1.0000000000000001E-5</v>
      </c>
      <c r="AH51" s="32">
        <v>3.0000000000000001E-5</v>
      </c>
      <c r="AI51" s="32">
        <v>6.9999999999999994E-5</v>
      </c>
      <c r="AJ51" s="32">
        <v>2.1000000000000001E-4</v>
      </c>
      <c r="AK51" s="32">
        <v>5.2999999999999998E-4</v>
      </c>
      <c r="AL51" s="32">
        <v>1.2899999999999999E-3</v>
      </c>
      <c r="AM51" s="32">
        <v>2.97E-3</v>
      </c>
      <c r="AN51" s="33">
        <v>6.5500000000000003E-3</v>
      </c>
      <c r="AO51" s="2" t="s">
        <v>211</v>
      </c>
      <c r="AP51" s="31">
        <v>6</v>
      </c>
      <c r="AQ51" s="32">
        <v>0.65</v>
      </c>
      <c r="AR51" s="46">
        <f t="shared" si="7"/>
        <v>3.0000000000000001E-5</v>
      </c>
    </row>
    <row r="52" spans="1:44" x14ac:dyDescent="0.25">
      <c r="A52" s="31">
        <v>0.55000000000000004</v>
      </c>
      <c r="B52" s="32">
        <v>0</v>
      </c>
      <c r="C52" s="32">
        <v>0</v>
      </c>
      <c r="D52" s="32">
        <v>0</v>
      </c>
      <c r="E52" s="32">
        <v>0</v>
      </c>
      <c r="F52" s="32">
        <v>1.0000000000000001E-5</v>
      </c>
      <c r="G52" s="32">
        <v>2.0000000000000002E-5</v>
      </c>
      <c r="H52" s="32">
        <v>5.0000000000000002E-5</v>
      </c>
      <c r="I52" s="32">
        <v>1.2E-4</v>
      </c>
      <c r="J52" s="32">
        <v>2.9E-4</v>
      </c>
      <c r="K52" s="32">
        <v>6.6E-4</v>
      </c>
      <c r="L52" s="33">
        <v>1.4599999999999999E-3</v>
      </c>
      <c r="M52" s="2" t="s">
        <v>211</v>
      </c>
      <c r="N52" s="31">
        <v>7</v>
      </c>
      <c r="O52" s="32">
        <v>0.7</v>
      </c>
      <c r="P52" s="33">
        <f t="shared" si="6"/>
        <v>2.0000000000000002E-5</v>
      </c>
      <c r="AC52" s="31">
        <v>0.55000000000000004</v>
      </c>
      <c r="AD52" s="32">
        <v>0</v>
      </c>
      <c r="AE52" s="32">
        <v>0</v>
      </c>
      <c r="AF52" s="32">
        <v>0</v>
      </c>
      <c r="AG52" s="32">
        <v>1.0000000000000001E-5</v>
      </c>
      <c r="AH52" s="32">
        <v>3.0000000000000001E-5</v>
      </c>
      <c r="AI52" s="32">
        <v>6.9999999999999994E-5</v>
      </c>
      <c r="AJ52" s="32">
        <v>2.1000000000000001E-4</v>
      </c>
      <c r="AK52" s="32">
        <v>5.2999999999999998E-4</v>
      </c>
      <c r="AL52" s="32">
        <v>1.2899999999999999E-3</v>
      </c>
      <c r="AM52" s="32">
        <v>2.97E-3</v>
      </c>
      <c r="AN52" s="33">
        <v>6.5500000000000003E-3</v>
      </c>
      <c r="AO52" s="2" t="s">
        <v>211</v>
      </c>
      <c r="AP52" s="31">
        <v>7</v>
      </c>
      <c r="AQ52" s="32">
        <v>0.7</v>
      </c>
      <c r="AR52" s="46">
        <f t="shared" si="7"/>
        <v>6.9999999999999994E-5</v>
      </c>
    </row>
    <row r="53" spans="1:44" x14ac:dyDescent="0.25">
      <c r="A53" s="31">
        <v>0.6</v>
      </c>
      <c r="B53" s="32">
        <v>0</v>
      </c>
      <c r="C53" s="32">
        <v>0</v>
      </c>
      <c r="D53" s="32">
        <v>0</v>
      </c>
      <c r="E53" s="32">
        <v>0</v>
      </c>
      <c r="F53" s="32">
        <v>1.0000000000000001E-5</v>
      </c>
      <c r="G53" s="32">
        <v>2.0000000000000002E-5</v>
      </c>
      <c r="H53" s="32">
        <v>5.0000000000000002E-5</v>
      </c>
      <c r="I53" s="32">
        <v>1.2E-4</v>
      </c>
      <c r="J53" s="32">
        <v>2.9E-4</v>
      </c>
      <c r="K53" s="32">
        <v>6.6E-4</v>
      </c>
      <c r="L53" s="33">
        <v>1.4599999999999999E-3</v>
      </c>
      <c r="M53" s="2" t="s">
        <v>211</v>
      </c>
      <c r="N53" s="31">
        <v>8</v>
      </c>
      <c r="O53" s="32">
        <v>0.75</v>
      </c>
      <c r="P53" s="33">
        <f t="shared" si="6"/>
        <v>5.0000000000000002E-5</v>
      </c>
      <c r="AC53" s="31">
        <v>0.6</v>
      </c>
      <c r="AD53" s="32">
        <v>0</v>
      </c>
      <c r="AE53" s="32">
        <v>0</v>
      </c>
      <c r="AF53" s="32">
        <v>0</v>
      </c>
      <c r="AG53" s="32">
        <v>1.0000000000000001E-5</v>
      </c>
      <c r="AH53" s="32">
        <v>3.0000000000000001E-5</v>
      </c>
      <c r="AI53" s="32">
        <v>6.9999999999999994E-5</v>
      </c>
      <c r="AJ53" s="32">
        <v>2.1000000000000001E-4</v>
      </c>
      <c r="AK53" s="32">
        <v>5.2999999999999998E-4</v>
      </c>
      <c r="AL53" s="32">
        <v>1.2899999999999999E-3</v>
      </c>
      <c r="AM53" s="32">
        <v>2.97E-3</v>
      </c>
      <c r="AN53" s="33">
        <v>6.5500000000000003E-3</v>
      </c>
      <c r="AO53" s="2" t="s">
        <v>211</v>
      </c>
      <c r="AP53" s="31">
        <v>8</v>
      </c>
      <c r="AQ53" s="32">
        <v>0.75</v>
      </c>
      <c r="AR53" s="46">
        <f t="shared" si="7"/>
        <v>2.1000000000000001E-4</v>
      </c>
    </row>
    <row r="54" spans="1:44" x14ac:dyDescent="0.25">
      <c r="A54" s="31">
        <v>0.65</v>
      </c>
      <c r="B54" s="32">
        <v>0</v>
      </c>
      <c r="C54" s="32">
        <v>0</v>
      </c>
      <c r="D54" s="32">
        <v>0</v>
      </c>
      <c r="E54" s="32">
        <v>0</v>
      </c>
      <c r="F54" s="32">
        <v>1.0000000000000001E-5</v>
      </c>
      <c r="G54" s="32">
        <v>2.0000000000000002E-5</v>
      </c>
      <c r="H54" s="32">
        <v>5.0000000000000002E-5</v>
      </c>
      <c r="I54" s="32">
        <v>1.2E-4</v>
      </c>
      <c r="J54" s="32">
        <v>2.9E-4</v>
      </c>
      <c r="K54" s="32">
        <v>6.6E-4</v>
      </c>
      <c r="L54" s="33">
        <v>1.4599999999999999E-3</v>
      </c>
      <c r="M54" s="2" t="s">
        <v>211</v>
      </c>
      <c r="N54" s="31">
        <v>9</v>
      </c>
      <c r="O54" s="32">
        <v>0.8</v>
      </c>
      <c r="P54" s="33">
        <f t="shared" si="6"/>
        <v>1.2E-4</v>
      </c>
      <c r="AC54" s="31">
        <v>0.65</v>
      </c>
      <c r="AD54" s="32">
        <v>0</v>
      </c>
      <c r="AE54" s="32">
        <v>0</v>
      </c>
      <c r="AF54" s="32">
        <v>0</v>
      </c>
      <c r="AG54" s="32">
        <v>1.0000000000000001E-5</v>
      </c>
      <c r="AH54" s="32">
        <v>3.0000000000000001E-5</v>
      </c>
      <c r="AI54" s="32">
        <v>6.9999999999999994E-5</v>
      </c>
      <c r="AJ54" s="32">
        <v>2.1000000000000001E-4</v>
      </c>
      <c r="AK54" s="32">
        <v>5.2999999999999998E-4</v>
      </c>
      <c r="AL54" s="32">
        <v>1.2899999999999999E-3</v>
      </c>
      <c r="AM54" s="32">
        <v>2.97E-3</v>
      </c>
      <c r="AN54" s="33">
        <v>6.5500000000000003E-3</v>
      </c>
      <c r="AO54" s="2" t="s">
        <v>211</v>
      </c>
      <c r="AP54" s="31">
        <v>9</v>
      </c>
      <c r="AQ54" s="32">
        <v>0.8</v>
      </c>
      <c r="AR54" s="46">
        <f t="shared" si="7"/>
        <v>5.2999999999999998E-4</v>
      </c>
    </row>
    <row r="55" spans="1:44" x14ac:dyDescent="0.25">
      <c r="A55" s="31">
        <v>0.7</v>
      </c>
      <c r="B55" s="32">
        <v>0</v>
      </c>
      <c r="C55" s="32">
        <v>0</v>
      </c>
      <c r="D55" s="32">
        <v>0</v>
      </c>
      <c r="E55" s="32">
        <v>0</v>
      </c>
      <c r="F55" s="32">
        <v>1.0000000000000001E-5</v>
      </c>
      <c r="G55" s="32">
        <v>2.0000000000000002E-5</v>
      </c>
      <c r="H55" s="32">
        <v>5.0000000000000002E-5</v>
      </c>
      <c r="I55" s="32">
        <v>1.2E-4</v>
      </c>
      <c r="J55" s="32">
        <v>2.9E-4</v>
      </c>
      <c r="K55" s="32">
        <v>6.6E-4</v>
      </c>
      <c r="L55" s="33">
        <v>1.4599999999999999E-3</v>
      </c>
      <c r="M55" s="2" t="s">
        <v>211</v>
      </c>
      <c r="N55" s="31">
        <v>10</v>
      </c>
      <c r="O55" s="32">
        <v>0.85</v>
      </c>
      <c r="P55" s="33">
        <f t="shared" si="6"/>
        <v>2.9E-4</v>
      </c>
      <c r="AC55" s="31">
        <v>0.7</v>
      </c>
      <c r="AD55" s="32">
        <v>0</v>
      </c>
      <c r="AE55" s="32">
        <v>0</v>
      </c>
      <c r="AF55" s="32">
        <v>0</v>
      </c>
      <c r="AG55" s="32">
        <v>1.0000000000000001E-5</v>
      </c>
      <c r="AH55" s="32">
        <v>3.0000000000000001E-5</v>
      </c>
      <c r="AI55" s="32">
        <v>6.9999999999999994E-5</v>
      </c>
      <c r="AJ55" s="32">
        <v>2.1000000000000001E-4</v>
      </c>
      <c r="AK55" s="32">
        <v>5.2999999999999998E-4</v>
      </c>
      <c r="AL55" s="32">
        <v>1.2899999999999999E-3</v>
      </c>
      <c r="AM55" s="32">
        <v>2.97E-3</v>
      </c>
      <c r="AN55" s="33">
        <v>6.5500000000000003E-3</v>
      </c>
      <c r="AO55" s="2" t="s">
        <v>211</v>
      </c>
      <c r="AP55" s="31">
        <v>10</v>
      </c>
      <c r="AQ55" s="32">
        <v>0.85</v>
      </c>
      <c r="AR55" s="46">
        <f t="shared" si="7"/>
        <v>1.2899999999999999E-3</v>
      </c>
    </row>
    <row r="56" spans="1:44" x14ac:dyDescent="0.25">
      <c r="A56" s="31">
        <v>0.75</v>
      </c>
      <c r="B56" s="32">
        <v>0</v>
      </c>
      <c r="C56" s="32">
        <v>0</v>
      </c>
      <c r="D56" s="32">
        <v>0</v>
      </c>
      <c r="E56" s="32">
        <v>0</v>
      </c>
      <c r="F56" s="32">
        <v>1.0000000000000001E-5</v>
      </c>
      <c r="G56" s="32">
        <v>2.0000000000000002E-5</v>
      </c>
      <c r="H56" s="32">
        <v>5.0000000000000002E-5</v>
      </c>
      <c r="I56" s="32">
        <v>1.2E-4</v>
      </c>
      <c r="J56" s="32">
        <v>2.9E-4</v>
      </c>
      <c r="K56" s="32">
        <v>6.6E-4</v>
      </c>
      <c r="L56" s="33">
        <v>1.4599999999999999E-3</v>
      </c>
      <c r="M56" s="2" t="s">
        <v>211</v>
      </c>
      <c r="N56" s="31">
        <v>11</v>
      </c>
      <c r="O56" s="32">
        <v>0.9</v>
      </c>
      <c r="P56" s="33">
        <f t="shared" si="6"/>
        <v>6.6E-4</v>
      </c>
      <c r="AC56" s="31">
        <v>0.75</v>
      </c>
      <c r="AD56" s="32">
        <v>0</v>
      </c>
      <c r="AE56" s="32">
        <v>0</v>
      </c>
      <c r="AF56" s="32">
        <v>0</v>
      </c>
      <c r="AG56" s="32">
        <v>1.0000000000000001E-5</v>
      </c>
      <c r="AH56" s="32">
        <v>3.0000000000000001E-5</v>
      </c>
      <c r="AI56" s="32">
        <v>6.9999999999999994E-5</v>
      </c>
      <c r="AJ56" s="32">
        <v>2.1000000000000001E-4</v>
      </c>
      <c r="AK56" s="32">
        <v>5.2999999999999998E-4</v>
      </c>
      <c r="AL56" s="32">
        <v>1.2899999999999999E-3</v>
      </c>
      <c r="AM56" s="32">
        <v>2.97E-3</v>
      </c>
      <c r="AN56" s="33">
        <v>6.5500000000000003E-3</v>
      </c>
      <c r="AO56" s="2" t="s">
        <v>211</v>
      </c>
      <c r="AP56" s="31">
        <v>11</v>
      </c>
      <c r="AQ56" s="32">
        <v>0.9</v>
      </c>
      <c r="AR56" s="46">
        <f t="shared" si="7"/>
        <v>2.97E-3</v>
      </c>
    </row>
    <row r="57" spans="1:44" x14ac:dyDescent="0.25">
      <c r="A57" s="31">
        <v>0.8</v>
      </c>
      <c r="B57" s="32">
        <v>0</v>
      </c>
      <c r="C57" s="32">
        <v>0</v>
      </c>
      <c r="D57" s="32">
        <v>0</v>
      </c>
      <c r="E57" s="32">
        <v>0</v>
      </c>
      <c r="F57" s="32">
        <v>1.0000000000000001E-5</v>
      </c>
      <c r="G57" s="32">
        <v>2.0000000000000002E-5</v>
      </c>
      <c r="H57" s="32">
        <v>5.0000000000000002E-5</v>
      </c>
      <c r="I57" s="32">
        <v>1.2E-4</v>
      </c>
      <c r="J57" s="32">
        <v>2.9E-4</v>
      </c>
      <c r="K57" s="32">
        <v>6.6E-4</v>
      </c>
      <c r="L57" s="33">
        <v>1.4599999999999999E-3</v>
      </c>
      <c r="M57" s="2" t="s">
        <v>211</v>
      </c>
      <c r="N57" s="34">
        <v>12</v>
      </c>
      <c r="O57" s="35">
        <v>0.95</v>
      </c>
      <c r="P57" s="36">
        <f t="shared" si="6"/>
        <v>1.4599999999999999E-3</v>
      </c>
      <c r="AC57" s="31">
        <v>0.8</v>
      </c>
      <c r="AD57" s="32">
        <v>0</v>
      </c>
      <c r="AE57" s="32">
        <v>0</v>
      </c>
      <c r="AF57" s="32">
        <v>0</v>
      </c>
      <c r="AG57" s="32">
        <v>1.0000000000000001E-5</v>
      </c>
      <c r="AH57" s="32">
        <v>3.0000000000000001E-5</v>
      </c>
      <c r="AI57" s="32">
        <v>6.9999999999999994E-5</v>
      </c>
      <c r="AJ57" s="32">
        <v>2.1000000000000001E-4</v>
      </c>
      <c r="AK57" s="32">
        <v>5.2999999999999998E-4</v>
      </c>
      <c r="AL57" s="32">
        <v>1.2899999999999999E-3</v>
      </c>
      <c r="AM57" s="32">
        <v>2.97E-3</v>
      </c>
      <c r="AN57" s="33">
        <v>6.5500000000000003E-3</v>
      </c>
      <c r="AO57" s="2" t="s">
        <v>211</v>
      </c>
      <c r="AP57" s="34">
        <v>12</v>
      </c>
      <c r="AQ57" s="35">
        <v>0.95</v>
      </c>
      <c r="AR57" s="48">
        <f t="shared" si="7"/>
        <v>6.5500000000000003E-3</v>
      </c>
    </row>
    <row r="58" spans="1:44" x14ac:dyDescent="0.25">
      <c r="A58" s="31" t="s">
        <v>196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3"/>
      <c r="AC58" s="31" t="s">
        <v>196</v>
      </c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3"/>
    </row>
    <row r="59" spans="1:44" x14ac:dyDescent="0.25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3"/>
      <c r="AC59" s="31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3"/>
    </row>
    <row r="60" spans="1:44" x14ac:dyDescent="0.25">
      <c r="A60" s="31" t="s">
        <v>247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3"/>
      <c r="AC60" s="31" t="s">
        <v>244</v>
      </c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3"/>
    </row>
    <row r="61" spans="1:44" x14ac:dyDescent="0.25">
      <c r="A61" s="3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AC61" s="34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6"/>
    </row>
  </sheetData>
  <mergeCells count="2">
    <mergeCell ref="N2:P2"/>
    <mergeCell ref="AP2:AR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2" workbookViewId="0">
      <selection activeCell="B15" sqref="B15"/>
    </sheetView>
  </sheetViews>
  <sheetFormatPr defaultRowHeight="15.75" x14ac:dyDescent="0.25"/>
  <cols>
    <col min="1" max="1" width="27" style="2" customWidth="1"/>
    <col min="2" max="2" width="12.7109375" style="2" bestFit="1" customWidth="1"/>
    <col min="3" max="3" width="18.85546875" style="2" bestFit="1" customWidth="1"/>
    <col min="4" max="4" width="19.42578125" style="2" bestFit="1" customWidth="1"/>
    <col min="5" max="5" width="18.5703125" style="2" bestFit="1" customWidth="1"/>
    <col min="6" max="6" width="20.5703125" style="2" bestFit="1" customWidth="1"/>
    <col min="7" max="7" width="19.85546875" style="2" bestFit="1" customWidth="1"/>
    <col min="8" max="9" width="9.140625" style="2"/>
    <col min="10" max="10" width="30" style="2" bestFit="1" customWidth="1"/>
    <col min="11" max="12" width="9.140625" style="2"/>
    <col min="13" max="13" width="13.42578125" style="2" customWidth="1"/>
    <col min="14" max="14" width="11" style="2" customWidth="1"/>
    <col min="15" max="16384" width="9.140625" style="2"/>
  </cols>
  <sheetData>
    <row r="1" spans="1:14" x14ac:dyDescent="0.25">
      <c r="A1" s="2" t="s">
        <v>241</v>
      </c>
    </row>
    <row r="2" spans="1:14" x14ac:dyDescent="0.25">
      <c r="A2" s="28"/>
      <c r="B2" s="29"/>
      <c r="C2" s="29"/>
      <c r="D2" s="29"/>
      <c r="E2" s="29"/>
      <c r="F2" s="29"/>
      <c r="G2" s="30"/>
    </row>
    <row r="3" spans="1:14" x14ac:dyDescent="0.25">
      <c r="A3" s="31" t="s">
        <v>246</v>
      </c>
      <c r="B3" s="32" t="s">
        <v>217</v>
      </c>
      <c r="C3" s="32" t="s">
        <v>218</v>
      </c>
      <c r="D3" s="32" t="s">
        <v>219</v>
      </c>
      <c r="E3" s="32" t="s">
        <v>220</v>
      </c>
      <c r="F3" s="32" t="s">
        <v>221</v>
      </c>
      <c r="G3" s="33" t="s">
        <v>222</v>
      </c>
    </row>
    <row r="4" spans="1:14" x14ac:dyDescent="0.25">
      <c r="A4" s="31" t="s">
        <v>223</v>
      </c>
      <c r="B4" s="32" t="s">
        <v>224</v>
      </c>
      <c r="C4" s="32" t="s">
        <v>225</v>
      </c>
      <c r="D4" s="32" t="s">
        <v>224</v>
      </c>
      <c r="E4" s="32" t="s">
        <v>224</v>
      </c>
      <c r="F4" s="32" t="s">
        <v>224</v>
      </c>
      <c r="G4" s="33" t="s">
        <v>224</v>
      </c>
      <c r="K4" s="49"/>
      <c r="L4" s="49"/>
    </row>
    <row r="5" spans="1:14" x14ac:dyDescent="0.25">
      <c r="A5" s="31" t="s">
        <v>223</v>
      </c>
      <c r="B5" s="32" t="s">
        <v>226</v>
      </c>
      <c r="C5" s="32" t="s">
        <v>226</v>
      </c>
      <c r="D5" s="32" t="s">
        <v>226</v>
      </c>
      <c r="E5" s="32" t="s">
        <v>226</v>
      </c>
      <c r="F5" s="32" t="s">
        <v>226</v>
      </c>
      <c r="G5" s="33" t="s">
        <v>226</v>
      </c>
      <c r="J5" s="50" t="s">
        <v>57</v>
      </c>
      <c r="K5" s="50" t="s">
        <v>241</v>
      </c>
      <c r="L5" s="50" t="s">
        <v>242</v>
      </c>
      <c r="M5" s="57" t="s">
        <v>245</v>
      </c>
      <c r="N5" s="57"/>
    </row>
    <row r="6" spans="1:14" x14ac:dyDescent="0.25">
      <c r="A6" s="31" t="s">
        <v>227</v>
      </c>
      <c r="B6" s="32">
        <v>1.5200000000000001E-3</v>
      </c>
      <c r="C6" s="32">
        <v>32</v>
      </c>
      <c r="D6" s="32">
        <v>1.21</v>
      </c>
      <c r="E6" s="32">
        <v>2.8600000000000001E-3</v>
      </c>
      <c r="F6" s="32">
        <v>0.996</v>
      </c>
      <c r="G6" s="33">
        <v>0.99</v>
      </c>
      <c r="J6" s="4" t="str">
        <f>A6</f>
        <v xml:space="preserve"> vertical_stabilizer                  </v>
      </c>
      <c r="K6" s="4">
        <f>B6</f>
        <v>1.5200000000000001E-3</v>
      </c>
      <c r="L6" s="4">
        <f>B27</f>
        <v>1.2700000000000001E-3</v>
      </c>
      <c r="M6" s="51">
        <f>K6-L6</f>
        <v>2.5000000000000001E-4</v>
      </c>
      <c r="N6" s="37">
        <f t="shared" ref="N6:N14" si="0">IFERROR((K6-L6)/L6,0)</f>
        <v>0.19685039370078738</v>
      </c>
    </row>
    <row r="7" spans="1:14" x14ac:dyDescent="0.25">
      <c r="A7" s="31" t="s">
        <v>228</v>
      </c>
      <c r="B7" s="32">
        <v>7.1799999999999998E-3</v>
      </c>
      <c r="C7" s="32">
        <v>145.4</v>
      </c>
      <c r="D7" s="32">
        <v>1.2490000000000001</v>
      </c>
      <c r="E7" s="32">
        <v>2.8800000000000002E-3</v>
      </c>
      <c r="F7" s="32">
        <v>0.996</v>
      </c>
      <c r="G7" s="33">
        <v>0.99</v>
      </c>
      <c r="J7" s="4" t="str">
        <f t="shared" ref="J7:J13" si="1">A7</f>
        <v xml:space="preserve"> main_wing                            </v>
      </c>
      <c r="K7" s="4">
        <f t="shared" ref="K7:K13" si="2">B7</f>
        <v>7.1799999999999998E-3</v>
      </c>
      <c r="L7" s="4">
        <f t="shared" ref="L7:L13" si="3">B28</f>
        <v>7.2100000000000003E-3</v>
      </c>
      <c r="M7" s="51">
        <f t="shared" ref="M7:M14" si="4">K7-L7</f>
        <v>-3.0000000000000512E-5</v>
      </c>
      <c r="N7" s="37">
        <f t="shared" si="0"/>
        <v>-4.1608876560333581E-3</v>
      </c>
    </row>
    <row r="8" spans="1:14" x14ac:dyDescent="0.25">
      <c r="A8" s="31" t="s">
        <v>229</v>
      </c>
      <c r="B8" s="32">
        <v>2.3900000000000002E-3</v>
      </c>
      <c r="C8" s="32">
        <v>46.5</v>
      </c>
      <c r="D8" s="32">
        <v>1.216</v>
      </c>
      <c r="E8" s="32">
        <v>3.0799999999999998E-3</v>
      </c>
      <c r="F8" s="32">
        <v>0.996</v>
      </c>
      <c r="G8" s="33">
        <v>0.99</v>
      </c>
      <c r="J8" s="4" t="str">
        <f t="shared" si="1"/>
        <v xml:space="preserve"> horizontal_stabilizer                </v>
      </c>
      <c r="K8" s="4">
        <f t="shared" si="2"/>
        <v>2.3900000000000002E-3</v>
      </c>
      <c r="L8" s="4">
        <f t="shared" si="3"/>
        <v>2.0600000000000002E-3</v>
      </c>
      <c r="M8" s="51">
        <f t="shared" si="4"/>
        <v>3.3E-4</v>
      </c>
      <c r="N8" s="37">
        <f t="shared" si="0"/>
        <v>0.16019417475728154</v>
      </c>
    </row>
    <row r="9" spans="1:14" x14ac:dyDescent="0.25">
      <c r="A9" s="31" t="s">
        <v>230</v>
      </c>
      <c r="B9" s="32">
        <v>3.4000000000000002E-4</v>
      </c>
      <c r="C9" s="32">
        <v>7</v>
      </c>
      <c r="D9" s="32">
        <v>1.1850000000000001</v>
      </c>
      <c r="E9" s="32">
        <v>2.97E-3</v>
      </c>
      <c r="F9" s="32">
        <v>0.996</v>
      </c>
      <c r="G9" s="33">
        <v>0.99</v>
      </c>
      <c r="J9" s="4" t="str">
        <f t="shared" si="1"/>
        <v xml:space="preserve"> Pylon (TOTAL)                        </v>
      </c>
      <c r="K9" s="4">
        <f t="shared" si="2"/>
        <v>3.4000000000000002E-4</v>
      </c>
      <c r="L9" s="4">
        <f t="shared" si="3"/>
        <v>0</v>
      </c>
      <c r="M9" s="51">
        <f t="shared" si="4"/>
        <v>3.4000000000000002E-4</v>
      </c>
      <c r="N9" s="37">
        <f t="shared" si="0"/>
        <v>0</v>
      </c>
    </row>
    <row r="10" spans="1:14" x14ac:dyDescent="0.25">
      <c r="A10" s="31" t="s">
        <v>231</v>
      </c>
      <c r="B10" s="32">
        <v>8.6800000000000002E-3</v>
      </c>
      <c r="C10" s="32">
        <v>269.8</v>
      </c>
      <c r="D10" s="32">
        <v>1.1060000000000001</v>
      </c>
      <c r="E10" s="32">
        <v>2.1199999999999999E-3</v>
      </c>
      <c r="F10" s="32">
        <v>0.996</v>
      </c>
      <c r="G10" s="33">
        <v>0.99</v>
      </c>
      <c r="J10" s="4" t="str">
        <f t="shared" si="1"/>
        <v xml:space="preserve"> fuselage                             </v>
      </c>
      <c r="K10" s="4">
        <f t="shared" si="2"/>
        <v>8.6800000000000002E-3</v>
      </c>
      <c r="L10" s="4">
        <f t="shared" si="3"/>
        <v>7.9100000000000004E-3</v>
      </c>
      <c r="M10" s="51">
        <f t="shared" si="4"/>
        <v>7.6999999999999985E-4</v>
      </c>
      <c r="N10" s="37">
        <f t="shared" si="0"/>
        <v>9.7345132743362803E-2</v>
      </c>
    </row>
    <row r="11" spans="1:14" x14ac:dyDescent="0.25">
      <c r="A11" s="31" t="s">
        <v>232</v>
      </c>
      <c r="B11" s="32">
        <v>8.4999999999999995E-4</v>
      </c>
      <c r="C11" s="32">
        <v>17.600000000000001</v>
      </c>
      <c r="D11" s="32">
        <v>1.1850000000000001</v>
      </c>
      <c r="E11" s="32">
        <v>2.97E-3</v>
      </c>
      <c r="F11" s="32">
        <v>0.996</v>
      </c>
      <c r="G11" s="33">
        <v>0.99</v>
      </c>
      <c r="J11" s="4" t="str">
        <f t="shared" si="1"/>
        <v xml:space="preserve"> turbofan  (EACH)                     </v>
      </c>
      <c r="K11" s="4">
        <f t="shared" si="2"/>
        <v>8.4999999999999995E-4</v>
      </c>
      <c r="L11" s="4">
        <f t="shared" si="3"/>
        <v>0</v>
      </c>
      <c r="M11" s="51">
        <f t="shared" si="4"/>
        <v>8.4999999999999995E-4</v>
      </c>
      <c r="N11" s="37">
        <f t="shared" si="0"/>
        <v>0</v>
      </c>
    </row>
    <row r="12" spans="1:14" x14ac:dyDescent="0.25">
      <c r="A12" s="31" t="s">
        <v>233</v>
      </c>
      <c r="B12" s="32">
        <v>1.39E-3</v>
      </c>
      <c r="C12" s="32" t="s">
        <v>234</v>
      </c>
      <c r="D12" s="32" t="s">
        <v>234</v>
      </c>
      <c r="E12" s="32" t="s">
        <v>234</v>
      </c>
      <c r="F12" s="32" t="s">
        <v>234</v>
      </c>
      <c r="G12" s="33" t="s">
        <v>234</v>
      </c>
      <c r="J12" s="4" t="str">
        <f t="shared" si="1"/>
        <v xml:space="preserve"> Miscellaneous Drag                   </v>
      </c>
      <c r="K12" s="4">
        <f t="shared" si="2"/>
        <v>1.39E-3</v>
      </c>
      <c r="L12" s="4">
        <f t="shared" si="3"/>
        <v>1.1999999999999999E-3</v>
      </c>
      <c r="M12" s="51">
        <f t="shared" si="4"/>
        <v>1.9000000000000006E-4</v>
      </c>
      <c r="N12" s="37">
        <f t="shared" si="0"/>
        <v>0.15833333333333341</v>
      </c>
    </row>
    <row r="13" spans="1:14" x14ac:dyDescent="0.25">
      <c r="A13" s="31" t="s">
        <v>235</v>
      </c>
      <c r="B13" s="32">
        <v>0</v>
      </c>
      <c r="C13" s="32" t="s">
        <v>234</v>
      </c>
      <c r="D13" s="32" t="s">
        <v>234</v>
      </c>
      <c r="E13" s="32" t="s">
        <v>234</v>
      </c>
      <c r="F13" s="32" t="s">
        <v>234</v>
      </c>
      <c r="G13" s="33" t="s">
        <v>234</v>
      </c>
      <c r="J13" s="4" t="str">
        <f t="shared" si="1"/>
        <v xml:space="preserve"> Drag Coefficient Increment           </v>
      </c>
      <c r="K13" s="4">
        <f t="shared" si="2"/>
        <v>0</v>
      </c>
      <c r="L13" s="4">
        <f t="shared" si="3"/>
        <v>5.0000000000000001E-3</v>
      </c>
      <c r="M13" s="51">
        <f t="shared" si="4"/>
        <v>-5.0000000000000001E-3</v>
      </c>
      <c r="N13" s="37">
        <f t="shared" si="0"/>
        <v>-1</v>
      </c>
    </row>
    <row r="14" spans="1:14" x14ac:dyDescent="0.25">
      <c r="A14" s="31" t="s">
        <v>223</v>
      </c>
      <c r="B14" s="32" t="s">
        <v>226</v>
      </c>
      <c r="C14" s="32" t="s">
        <v>226</v>
      </c>
      <c r="D14" s="32" t="s">
        <v>226</v>
      </c>
      <c r="E14" s="32" t="s">
        <v>226</v>
      </c>
      <c r="F14" s="32" t="s">
        <v>226</v>
      </c>
      <c r="G14" s="33" t="s">
        <v>226</v>
      </c>
      <c r="J14" s="3" t="s">
        <v>171</v>
      </c>
      <c r="K14" s="3">
        <f>SUM(K6:K13)</f>
        <v>2.2349999999999998E-2</v>
      </c>
      <c r="L14" s="3">
        <f>SUM(L6:L13)</f>
        <v>2.4650000000000002E-2</v>
      </c>
      <c r="M14" s="3">
        <f t="shared" si="4"/>
        <v>-2.3000000000000034E-3</v>
      </c>
      <c r="N14" s="38">
        <f t="shared" si="0"/>
        <v>-9.3306288032454499E-2</v>
      </c>
    </row>
    <row r="15" spans="1:14" x14ac:dyDescent="0.25">
      <c r="A15" s="31" t="s">
        <v>236</v>
      </c>
      <c r="B15" s="32">
        <v>2.3210000000000001E-2</v>
      </c>
      <c r="C15" s="32">
        <v>535.9</v>
      </c>
      <c r="D15" s="32" t="s">
        <v>226</v>
      </c>
      <c r="F15" s="32" t="s">
        <v>226</v>
      </c>
      <c r="G15" s="33" t="s">
        <v>226</v>
      </c>
    </row>
    <row r="16" spans="1:14" x14ac:dyDescent="0.25">
      <c r="A16" s="31"/>
      <c r="B16" s="32"/>
      <c r="C16" s="32"/>
      <c r="D16" s="32"/>
      <c r="E16" s="32"/>
      <c r="F16" s="32"/>
      <c r="G16" s="33"/>
    </row>
    <row r="17" spans="1:12" x14ac:dyDescent="0.25">
      <c r="A17" s="31"/>
      <c r="B17" s="32"/>
      <c r="C17" s="32"/>
      <c r="D17" s="32"/>
      <c r="E17" s="32"/>
      <c r="F17" s="32"/>
      <c r="G17" s="33"/>
    </row>
    <row r="18" spans="1:12" x14ac:dyDescent="0.25">
      <c r="A18" s="31" t="s">
        <v>130</v>
      </c>
      <c r="B18" s="32"/>
      <c r="C18" s="32"/>
      <c r="G18" s="33"/>
    </row>
    <row r="19" spans="1:12" x14ac:dyDescent="0.25">
      <c r="A19" s="31" t="s">
        <v>247</v>
      </c>
      <c r="B19" s="32"/>
      <c r="C19" s="32"/>
      <c r="G19" s="33"/>
    </row>
    <row r="20" spans="1:12" x14ac:dyDescent="0.25">
      <c r="A20" s="34"/>
      <c r="B20" s="35"/>
      <c r="C20" s="35"/>
      <c r="D20" s="35"/>
      <c r="E20" s="35"/>
      <c r="F20" s="35"/>
      <c r="G20" s="36"/>
    </row>
    <row r="22" spans="1:12" x14ac:dyDescent="0.25">
      <c r="A22" s="2" t="s">
        <v>242</v>
      </c>
    </row>
    <row r="23" spans="1:12" x14ac:dyDescent="0.25">
      <c r="A23" s="28"/>
      <c r="B23" s="29"/>
      <c r="C23" s="29"/>
      <c r="D23" s="29"/>
      <c r="E23" s="29"/>
      <c r="F23" s="29"/>
      <c r="G23" s="30"/>
    </row>
    <row r="24" spans="1:12" x14ac:dyDescent="0.25">
      <c r="A24" s="31" t="s">
        <v>246</v>
      </c>
      <c r="B24" s="32" t="s">
        <v>217</v>
      </c>
      <c r="C24" s="32" t="s">
        <v>218</v>
      </c>
      <c r="D24" s="32" t="s">
        <v>219</v>
      </c>
      <c r="E24" s="32" t="s">
        <v>220</v>
      </c>
      <c r="F24" s="32" t="s">
        <v>221</v>
      </c>
      <c r="G24" s="33" t="s">
        <v>222</v>
      </c>
    </row>
    <row r="25" spans="1:12" x14ac:dyDescent="0.25">
      <c r="A25" s="31" t="s">
        <v>223</v>
      </c>
      <c r="B25" s="32" t="s">
        <v>224</v>
      </c>
      <c r="C25" s="32" t="s">
        <v>225</v>
      </c>
      <c r="D25" s="32" t="s">
        <v>224</v>
      </c>
      <c r="E25" s="32" t="s">
        <v>224</v>
      </c>
      <c r="F25" s="32" t="s">
        <v>224</v>
      </c>
      <c r="G25" s="33" t="s">
        <v>224</v>
      </c>
    </row>
    <row r="26" spans="1:12" x14ac:dyDescent="0.25">
      <c r="A26" s="31" t="s">
        <v>223</v>
      </c>
      <c r="B26" s="32" t="s">
        <v>226</v>
      </c>
      <c r="C26" s="32" t="s">
        <v>226</v>
      </c>
      <c r="D26" s="32" t="s">
        <v>226</v>
      </c>
      <c r="E26" s="32" t="s">
        <v>226</v>
      </c>
      <c r="F26" s="32" t="s">
        <v>226</v>
      </c>
      <c r="G26" s="33" t="s">
        <v>226</v>
      </c>
    </row>
    <row r="27" spans="1:12" x14ac:dyDescent="0.25">
      <c r="A27" s="31" t="s">
        <v>227</v>
      </c>
      <c r="B27" s="32">
        <v>1.2700000000000001E-3</v>
      </c>
      <c r="C27" s="32">
        <v>32</v>
      </c>
      <c r="D27" s="32">
        <v>1.2649999999999999</v>
      </c>
      <c r="E27" s="32">
        <v>2.8900000000000002E-3</v>
      </c>
      <c r="F27" s="32">
        <v>0.996</v>
      </c>
      <c r="G27" s="33">
        <v>0.99</v>
      </c>
    </row>
    <row r="28" spans="1:12" x14ac:dyDescent="0.25">
      <c r="A28" s="31" t="s">
        <v>228</v>
      </c>
      <c r="B28" s="32">
        <v>7.2100000000000003E-3</v>
      </c>
      <c r="C28" s="32">
        <v>184</v>
      </c>
      <c r="D28" s="32">
        <v>1.2529999999999999</v>
      </c>
      <c r="E28" s="32">
        <v>2.8800000000000002E-3</v>
      </c>
      <c r="F28" s="32">
        <v>0.996</v>
      </c>
      <c r="G28" s="33">
        <v>0.99</v>
      </c>
    </row>
    <row r="29" spans="1:12" x14ac:dyDescent="0.25">
      <c r="A29" s="31" t="s">
        <v>229</v>
      </c>
      <c r="B29" s="32">
        <v>2.0600000000000002E-3</v>
      </c>
      <c r="C29" s="32">
        <v>52</v>
      </c>
      <c r="D29" s="32">
        <v>1.1930000000000001</v>
      </c>
      <c r="E29" s="32">
        <v>3.0599999999999998E-3</v>
      </c>
      <c r="F29" s="32">
        <v>0.996</v>
      </c>
      <c r="G29" s="33">
        <v>0.99</v>
      </c>
      <c r="J29" s="32"/>
      <c r="K29" s="32">
        <v>610.45899999999995</v>
      </c>
      <c r="L29" s="32">
        <v>2.164E-2</v>
      </c>
    </row>
    <row r="30" spans="1:12" x14ac:dyDescent="0.25">
      <c r="A30" s="31" t="s">
        <v>230</v>
      </c>
      <c r="B30" s="32">
        <v>0</v>
      </c>
      <c r="C30" s="32">
        <v>0</v>
      </c>
      <c r="D30" s="32">
        <v>1.2649999999999999</v>
      </c>
      <c r="E30" s="32">
        <v>3.0500000000000002E-3</v>
      </c>
      <c r="F30" s="32">
        <v>0.996</v>
      </c>
      <c r="G30" s="33">
        <v>0.99</v>
      </c>
      <c r="J30" s="32" t="s">
        <v>254</v>
      </c>
      <c r="K30" s="32">
        <f>B15*C15/K29</f>
        <v>2.0375224216532151E-2</v>
      </c>
      <c r="L30" s="32">
        <f>K30/0.02164-1</f>
        <v>-5.8446200714780461E-2</v>
      </c>
    </row>
    <row r="31" spans="1:12" x14ac:dyDescent="0.25">
      <c r="A31" s="31" t="s">
        <v>231</v>
      </c>
      <c r="B31" s="32">
        <v>7.9100000000000004E-3</v>
      </c>
      <c r="C31" s="32">
        <v>327</v>
      </c>
      <c r="D31" s="32">
        <v>1.0780000000000001</v>
      </c>
      <c r="E31" s="32">
        <v>2.0699999999999998E-3</v>
      </c>
      <c r="F31" s="32">
        <v>0.996</v>
      </c>
      <c r="G31" s="33">
        <v>0.99</v>
      </c>
    </row>
    <row r="32" spans="1:12" x14ac:dyDescent="0.25">
      <c r="A32" s="31" t="s">
        <v>232</v>
      </c>
      <c r="B32" s="32">
        <v>0</v>
      </c>
      <c r="C32" s="32">
        <v>0</v>
      </c>
      <c r="D32" s="32">
        <v>1.2649999999999999</v>
      </c>
      <c r="E32" s="32">
        <v>3.0500000000000002E-3</v>
      </c>
      <c r="F32" s="32">
        <v>0.996</v>
      </c>
      <c r="G32" s="33">
        <v>0.99</v>
      </c>
    </row>
    <row r="33" spans="1:7" x14ac:dyDescent="0.25">
      <c r="A33" s="31" t="s">
        <v>233</v>
      </c>
      <c r="B33" s="32">
        <v>1.1999999999999999E-3</v>
      </c>
      <c r="C33" s="32" t="s">
        <v>234</v>
      </c>
      <c r="D33" s="32" t="s">
        <v>234</v>
      </c>
      <c r="E33" s="32" t="s">
        <v>234</v>
      </c>
      <c r="F33" s="32" t="s">
        <v>234</v>
      </c>
      <c r="G33" s="33" t="s">
        <v>234</v>
      </c>
    </row>
    <row r="34" spans="1:7" x14ac:dyDescent="0.25">
      <c r="A34" s="31" t="s">
        <v>235</v>
      </c>
      <c r="B34" s="32">
        <v>5.0000000000000001E-3</v>
      </c>
      <c r="C34" s="32" t="s">
        <v>234</v>
      </c>
      <c r="D34" s="32" t="s">
        <v>234</v>
      </c>
      <c r="E34" s="32" t="s">
        <v>234</v>
      </c>
      <c r="F34" s="32" t="s">
        <v>234</v>
      </c>
      <c r="G34" s="33" t="s">
        <v>234</v>
      </c>
    </row>
    <row r="35" spans="1:7" x14ac:dyDescent="0.25">
      <c r="A35" s="31" t="s">
        <v>223</v>
      </c>
      <c r="B35" s="32"/>
      <c r="C35" s="32" t="s">
        <v>226</v>
      </c>
      <c r="D35" s="32" t="s">
        <v>226</v>
      </c>
      <c r="E35" s="32" t="s">
        <v>226</v>
      </c>
      <c r="F35" s="32" t="s">
        <v>226</v>
      </c>
      <c r="G35" s="33" t="s">
        <v>226</v>
      </c>
    </row>
    <row r="36" spans="1:7" x14ac:dyDescent="0.25">
      <c r="A36" s="31" t="s">
        <v>236</v>
      </c>
      <c r="B36" s="32">
        <v>2.4649999999999998E-2</v>
      </c>
      <c r="C36" s="32">
        <v>595</v>
      </c>
      <c r="D36" s="32" t="s">
        <v>226</v>
      </c>
      <c r="E36" s="32" t="s">
        <v>226</v>
      </c>
      <c r="F36" s="32" t="s">
        <v>226</v>
      </c>
      <c r="G36" s="33" t="s">
        <v>226</v>
      </c>
    </row>
    <row r="37" spans="1:7" x14ac:dyDescent="0.25">
      <c r="A37" s="31"/>
      <c r="B37" s="32"/>
      <c r="C37" s="32"/>
      <c r="D37" s="32"/>
      <c r="E37" s="32"/>
      <c r="F37" s="32"/>
      <c r="G37" s="33"/>
    </row>
    <row r="38" spans="1:7" x14ac:dyDescent="0.25">
      <c r="A38" s="31"/>
      <c r="B38" s="32"/>
      <c r="C38" s="32"/>
      <c r="D38" s="32"/>
      <c r="E38" s="32"/>
      <c r="F38" s="32"/>
      <c r="G38" s="33"/>
    </row>
    <row r="39" spans="1:7" x14ac:dyDescent="0.25">
      <c r="A39" s="31" t="s">
        <v>130</v>
      </c>
      <c r="B39" s="32"/>
      <c r="C39" s="32"/>
      <c r="D39" s="32"/>
      <c r="E39" s="32"/>
      <c r="F39" s="32"/>
      <c r="G39" s="33"/>
    </row>
    <row r="40" spans="1:7" x14ac:dyDescent="0.25">
      <c r="A40" s="31" t="s">
        <v>244</v>
      </c>
      <c r="B40" s="32"/>
      <c r="C40" s="32"/>
      <c r="D40" s="32"/>
      <c r="E40" s="32"/>
      <c r="F40" s="32"/>
      <c r="G40" s="33"/>
    </row>
    <row r="41" spans="1:7" x14ac:dyDescent="0.25">
      <c r="A41" s="34"/>
      <c r="B41" s="35"/>
      <c r="C41" s="35"/>
      <c r="D41" s="35"/>
      <c r="E41" s="35"/>
      <c r="F41" s="35"/>
      <c r="G41" s="36"/>
    </row>
  </sheetData>
  <mergeCells count="1">
    <mergeCell ref="M5:N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Vehicle</vt:lpstr>
      <vt:lpstr>Configs</vt:lpstr>
      <vt:lpstr>Mission</vt:lpstr>
      <vt:lpstr>Weight_breakdown</vt:lpstr>
      <vt:lpstr>Payload_Range</vt:lpstr>
      <vt:lpstr>Compr_Drag</vt:lpstr>
      <vt:lpstr>Parasite_Drag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Geovana Jo</dc:creator>
  <cp:lastModifiedBy>Geovana Jo</cp:lastModifiedBy>
  <dcterms:created xsi:type="dcterms:W3CDTF">2018-07-07T15:11:15Z</dcterms:created>
  <dcterms:modified xsi:type="dcterms:W3CDTF">2018-07-18T00:58:23Z</dcterms:modified>
</cp:coreProperties>
</file>