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3" activeTab="5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Engine" sheetId="8" r:id="rId6"/>
    <sheet name="Compr_Drag" sheetId="6" r:id="rId7"/>
    <sheet name="Parasite_Drag" sheetId="7" r:id="rId8"/>
    <sheet name="TOFL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8" l="1"/>
  <c r="AA9" i="8"/>
  <c r="AB9" i="8"/>
  <c r="AC9" i="8"/>
  <c r="AD9" i="8"/>
  <c r="AE9" i="8"/>
  <c r="AF9" i="8"/>
  <c r="AG9" i="8"/>
  <c r="AH9" i="8"/>
  <c r="AI9" i="8"/>
  <c r="Z10" i="8"/>
  <c r="AA10" i="8"/>
  <c r="AB10" i="8"/>
  <c r="AC10" i="8"/>
  <c r="AD10" i="8"/>
  <c r="AE10" i="8"/>
  <c r="AF10" i="8"/>
  <c r="AG10" i="8"/>
  <c r="AH10" i="8"/>
  <c r="AI10" i="8"/>
  <c r="Z11" i="8"/>
  <c r="AA11" i="8"/>
  <c r="AB11" i="8"/>
  <c r="AC11" i="8"/>
  <c r="AD11" i="8"/>
  <c r="AE11" i="8"/>
  <c r="AF11" i="8"/>
  <c r="AG11" i="8"/>
  <c r="AH11" i="8"/>
  <c r="AI11" i="8"/>
  <c r="Z12" i="8"/>
  <c r="AA12" i="8"/>
  <c r="AB12" i="8"/>
  <c r="AC12" i="8"/>
  <c r="AD12" i="8"/>
  <c r="AE12" i="8"/>
  <c r="AF12" i="8"/>
  <c r="AG12" i="8"/>
  <c r="AH12" i="8"/>
  <c r="AI12" i="8"/>
  <c r="Z13" i="8"/>
  <c r="AA13" i="8"/>
  <c r="AB13" i="8"/>
  <c r="AC13" i="8"/>
  <c r="AD13" i="8"/>
  <c r="AE13" i="8"/>
  <c r="AF13" i="8"/>
  <c r="AG13" i="8"/>
  <c r="AH13" i="8"/>
  <c r="AI13" i="8"/>
  <c r="Z14" i="8"/>
  <c r="AA14" i="8"/>
  <c r="AB14" i="8"/>
  <c r="AC14" i="8"/>
  <c r="AD14" i="8"/>
  <c r="AE14" i="8"/>
  <c r="AF14" i="8"/>
  <c r="AG14" i="8"/>
  <c r="AH14" i="8"/>
  <c r="AI14" i="8"/>
  <c r="Z15" i="8"/>
  <c r="AA15" i="8"/>
  <c r="AB15" i="8"/>
  <c r="AC15" i="8"/>
  <c r="AD15" i="8"/>
  <c r="AE15" i="8"/>
  <c r="AF15" i="8"/>
  <c r="AG15" i="8"/>
  <c r="AH15" i="8"/>
  <c r="AI15" i="8"/>
  <c r="Z16" i="8"/>
  <c r="AA16" i="8"/>
  <c r="AB16" i="8"/>
  <c r="AC16" i="8"/>
  <c r="AD16" i="8"/>
  <c r="AE16" i="8"/>
  <c r="AF16" i="8"/>
  <c r="AG16" i="8"/>
  <c r="AH16" i="8"/>
  <c r="AI16" i="8"/>
  <c r="Z17" i="8"/>
  <c r="AA17" i="8"/>
  <c r="AB17" i="8"/>
  <c r="AC17" i="8"/>
  <c r="AD17" i="8"/>
  <c r="AE17" i="8"/>
  <c r="AF17" i="8"/>
  <c r="AG17" i="8"/>
  <c r="AH17" i="8"/>
  <c r="AI17" i="8"/>
  <c r="Z18" i="8"/>
  <c r="AA18" i="8"/>
  <c r="AB18" i="8"/>
  <c r="AC18" i="8"/>
  <c r="AD18" i="8"/>
  <c r="AE18" i="8"/>
  <c r="AF18" i="8"/>
  <c r="AG18" i="8"/>
  <c r="AH18" i="8"/>
  <c r="AI18" i="8"/>
  <c r="AC3" i="8"/>
  <c r="AA20" i="8"/>
  <c r="AB20" i="8"/>
  <c r="AC20" i="8"/>
  <c r="AD20" i="8"/>
  <c r="AE20" i="8"/>
  <c r="AF20" i="8"/>
  <c r="AG20" i="8"/>
  <c r="AH20" i="8"/>
  <c r="AI20" i="8"/>
  <c r="Z20" i="8"/>
  <c r="AA8" i="8"/>
  <c r="AB8" i="8"/>
  <c r="AC8" i="8"/>
  <c r="AD8" i="8"/>
  <c r="AE8" i="8"/>
  <c r="AF8" i="8"/>
  <c r="AG8" i="8"/>
  <c r="AH8" i="8"/>
  <c r="AI8" i="8"/>
  <c r="Z8" i="8"/>
  <c r="G143" i="1" l="1"/>
  <c r="G109" i="1"/>
  <c r="G67" i="1"/>
  <c r="G65" i="1"/>
  <c r="G66" i="1" s="1"/>
  <c r="G47" i="1"/>
  <c r="G46" i="1"/>
  <c r="G45" i="1"/>
  <c r="G25" i="1"/>
  <c r="G23" i="1"/>
  <c r="G24" i="1" s="1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A27" i="9"/>
  <c r="F53" i="5" l="1"/>
  <c r="G53" i="5"/>
  <c r="F54" i="5"/>
  <c r="G54" i="5"/>
  <c r="G52" i="5"/>
  <c r="F52" i="5"/>
  <c r="F47" i="5"/>
  <c r="G47" i="5"/>
  <c r="F48" i="5"/>
  <c r="G48" i="5"/>
  <c r="G46" i="5"/>
  <c r="F46" i="5"/>
  <c r="E22" i="5"/>
  <c r="E21" i="5"/>
  <c r="E20" i="5"/>
  <c r="E19" i="5"/>
  <c r="E18" i="5"/>
  <c r="G28" i="5"/>
  <c r="G29" i="5"/>
  <c r="G27" i="5"/>
  <c r="F28" i="5" l="1"/>
  <c r="F29" i="5"/>
  <c r="F27" i="5"/>
  <c r="AR19" i="6" l="1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AR12" i="6" l="1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Q11" i="6" s="1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H7" i="4"/>
  <c r="I5" i="4"/>
  <c r="H4" i="4"/>
  <c r="I4" i="4" s="1"/>
  <c r="H3" i="4"/>
  <c r="H2" i="4"/>
  <c r="G3" i="4"/>
  <c r="G4" i="4"/>
  <c r="G5" i="4"/>
  <c r="J5" i="4" s="1"/>
  <c r="G6" i="4"/>
  <c r="G7" i="4"/>
  <c r="G8" i="4"/>
  <c r="G2" i="4"/>
  <c r="F3" i="4"/>
  <c r="F4" i="4"/>
  <c r="F5" i="4"/>
  <c r="F6" i="4"/>
  <c r="F7" i="4"/>
  <c r="F8" i="4"/>
  <c r="F2" i="4"/>
  <c r="I8" i="4" l="1"/>
  <c r="I7" i="4"/>
  <c r="J3" i="4"/>
  <c r="I2" i="4"/>
  <c r="H20" i="4"/>
  <c r="I20" i="4" s="1"/>
  <c r="I17" i="4"/>
  <c r="I3" i="4"/>
  <c r="D13" i="5"/>
  <c r="B109" i="1"/>
  <c r="B91" i="1"/>
  <c r="B67" i="1"/>
  <c r="B65" i="1"/>
  <c r="B66" i="1" s="1"/>
  <c r="B47" i="1"/>
  <c r="B45" i="1"/>
  <c r="B46" i="1" s="1"/>
  <c r="B25" i="1"/>
  <c r="B23" i="1"/>
  <c r="B24" i="1" s="1"/>
</calcChain>
</file>

<file path=xl/sharedStrings.xml><?xml version="1.0" encoding="utf-8"?>
<sst xmlns="http://schemas.openxmlformats.org/spreadsheetml/2006/main" count="1428" uniqueCount="318">
  <si>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</si>
  <si>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</si>
  <si>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</si>
  <si>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</si>
  <si>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</si>
  <si>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</si>
  <si>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</si>
  <si>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</si>
  <si>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</si>
  <si>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</si>
  <si>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</si>
  <si>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</si>
  <si>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</si>
  <si>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</si>
  <si>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</si>
  <si>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</si>
  <si>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</si>
  <si>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</si>
  <si>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</si>
  <si>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</si>
  <si>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</si>
  <si>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</si>
  <si>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</si>
  <si>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</si>
  <si>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</si>
  <si>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</si>
  <si>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</si>
  <si>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</si>
  <si>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</si>
  <si>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</si>
  <si>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</si>
  <si>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</si>
  <si>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</si>
  <si>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</si>
  <si>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</si>
  <si>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</si>
  <si>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</si>
  <si>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</si>
  <si>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</si>
  <si>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</si>
  <si>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</si>
  <si>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</si>
  <si>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</si>
  <si>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</si>
  <si>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</si>
  <si>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</si>
  <si>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</si>
  <si>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</si>
  <si>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</si>
  <si>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</si>
  <si>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</si>
  <si>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</si>
  <si>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</si>
  <si>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</si>
  <si>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</si>
  <si>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</si>
  <si>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</si>
  <si>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</si>
  <si>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</si>
  <si>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</si>
  <si>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</si>
  <si>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</si>
  <si>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</si>
  <si>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</si>
  <si>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</si>
  <si>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</si>
  <si>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</si>
  <si>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</si>
  <si>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</si>
  <si>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</si>
  <si>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</si>
  <si>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</si>
  <si>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</si>
  <si>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</si>
  <si>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</si>
  <si>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</si>
  <si>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</si>
  <si>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</si>
  <si>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</si>
  <si>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</si>
  <si>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</si>
  <si>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</si>
  <si>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</si>
  <si>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</si>
  <si>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</si>
  <si>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</si>
  <si>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</si>
  <si>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</si>
  <si>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</si>
  <si>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</si>
  <si>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</si>
  <si>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</si>
  <si>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</si>
  <si>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</si>
  <si>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</si>
  <si>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</si>
  <si>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</si>
  <si>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</si>
  <si>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</si>
  <si>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</si>
  <si>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</si>
  <si>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</si>
  <si>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</si>
  <si>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</si>
  <si>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</si>
  <si>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</si>
  <si>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</si>
  <si>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</si>
  <si>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</si>
  <si>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</si>
  <si>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</si>
  <si>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</si>
  <si>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</si>
  <si>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</si>
  <si>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</si>
  <si>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</si>
  <si>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</si>
  <si>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</si>
  <si>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</si>
  <si>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</si>
  <si>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</si>
  <si>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</si>
  <si>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</si>
  <si>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</si>
  <si>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</si>
  <si>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</si>
  <si>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</si>
  <si>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</si>
  <si>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</si>
  <si>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</si>
  <si>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</si>
  <si>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</si>
  <si>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</si>
  <si>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</si>
  <si>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</si>
  <si>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</si>
  <si>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</si>
  <si>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</si>
  <si>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</si>
  <si>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</si>
  <si>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</si>
  <si>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</si>
  <si>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</si>
  <si>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</si>
  <si>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</si>
  <si>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</si>
  <si>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</si>
  <si>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</si>
  <si>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</si>
  <si>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</si>
  <si>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</si>
  <si>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</si>
  <si>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</si>
  <si>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</si>
  <si>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</si>
  <si>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</si>
  <si>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</si>
  <si>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</si>
  <si>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</si>
  <si>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</si>
  <si>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</si>
  <si>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</si>
  <si>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</si>
  <si>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</si>
  <si>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</si>
  <si>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</si>
  <si>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</si>
  <si>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</si>
  <si>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</si>
  <si>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</si>
  <si>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</si>
  <si>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</si>
  <si>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</si>
  <si>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</si>
  <si>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</si>
  <si>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</si>
  <si>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</si>
  <si>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</si>
  <si>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</si>
  <si>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</si>
  <si>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</si>
  <si>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</si>
  <si>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</si>
  <si>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</si>
  <si>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</si>
  <si>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</si>
  <si>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</si>
  <si>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</si>
  <si>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</si>
  <si>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</si>
  <si>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</si>
  <si>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</si>
  <si>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</si>
  <si>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</si>
  <si>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</si>
  <si>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</si>
  <si>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</si>
  <si>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</si>
  <si>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</si>
  <si>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</si>
  <si>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</si>
  <si>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</si>
  <si>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</si>
  <si>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</si>
  <si>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</si>
  <si>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</si>
  <si>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</si>
  <si>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</si>
  <si>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</si>
  <si>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</si>
  <si>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</si>
  <si>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</si>
  <si>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</si>
  <si>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</si>
  <si>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</si>
  <si>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</si>
  <si>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</si>
  <si>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</si>
  <si>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</si>
  <si>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</si>
  <si>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</si>
  <si>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</si>
  <si>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</si>
  <si>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</si>
  <si>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</si>
  <si>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</si>
  <si>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</si>
  <si>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</si>
  <si>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</si>
  <si>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</si>
  <si>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</si>
  <si>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</si>
  <si>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</si>
  <si>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</si>
  <si>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</si>
  <si>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</si>
  <si>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</si>
  <si>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</si>
  <si>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</si>
  <si>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</si>
  <si>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</si>
  <si>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</si>
  <si>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</si>
  <si>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</si>
  <si>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</si>
  <si>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 xml:space="preserve">            COMPONENT                 </t>
  </si>
  <si>
    <t>ANGE</t>
  </si>
  <si>
    <t>WERED</t>
  </si>
  <si>
    <t>DIFF</t>
  </si>
  <si>
    <t xml:space="preserve">RANGE    </t>
  </si>
  <si>
    <t xml:space="preserve"> nm      </t>
  </si>
  <si>
    <t>ABS</t>
  </si>
  <si>
    <t xml:space="preserve"> Tuesday, 24. July 2018 07:30:13 PM</t>
  </si>
  <si>
    <t>Modification</t>
  </si>
  <si>
    <t xml:space="preserve"> 1.005*BOW</t>
  </si>
  <si>
    <t>oswald 1.</t>
  </si>
  <si>
    <t>Efeitos:</t>
  </si>
  <si>
    <t>Mexer no oswald</t>
  </si>
  <si>
    <t>aparentemente mexe</t>
  </si>
  <si>
    <t>a mesma coisa em cada condicao</t>
  </si>
  <si>
    <t>sendo mais expressivo em 1 e 2</t>
  </si>
  <si>
    <t>Conclusao</t>
  </si>
  <si>
    <t xml:space="preserve">O BOW afeta os pontos </t>
  </si>
  <si>
    <t>1 e 3 sendo mais</t>
  </si>
  <si>
    <t>expressivo em 1</t>
  </si>
  <si>
    <t>Arrasto Induzido</t>
  </si>
  <si>
    <t>Peso</t>
  </si>
  <si>
    <t>motor pressure_ratio fan 1.7</t>
  </si>
  <si>
    <t xml:space="preserve">O motor realmente vai </t>
  </si>
  <si>
    <t xml:space="preserve">no sentido de deslocar a </t>
  </si>
  <si>
    <t>curva para a direita se</t>
  </si>
  <si>
    <t>o SFC diminui</t>
  </si>
  <si>
    <t>AR 8.6 p 8.26</t>
  </si>
  <si>
    <t>Mesma conclusao</t>
  </si>
  <si>
    <t>que o oswald</t>
  </si>
  <si>
    <t>APM170</t>
  </si>
  <si>
    <t>h</t>
  </si>
  <si>
    <t>dISA</t>
  </si>
  <si>
    <t>TOW</t>
  </si>
  <si>
    <t>TOFL</t>
  </si>
  <si>
    <t>PLOT</t>
  </si>
  <si>
    <t>CL max</t>
  </si>
  <si>
    <t>SUAVE h = 0</t>
  </si>
  <si>
    <t>SUAVE h = 2000</t>
  </si>
  <si>
    <t>Dados iniciais</t>
  </si>
  <si>
    <t>Atualização para Calibração</t>
  </si>
  <si>
    <t>Psi</t>
  </si>
  <si>
    <t>Mechanical Efficiency</t>
  </si>
  <si>
    <t>-</t>
  </si>
  <si>
    <t>Pressure Ratio (TOTAL)</t>
  </si>
  <si>
    <t>Sunday, 29. July 2018 06:24:28 PM</t>
  </si>
  <si>
    <t>Sunday, 29. July 2018 06:24:52 PM</t>
  </si>
  <si>
    <t xml:space="preserve"> Sunday, 29. July 2018 06:24:29 PM</t>
  </si>
  <si>
    <t>0 degC</t>
  </si>
  <si>
    <t>|</t>
  </si>
  <si>
    <t>SPEED [KTAS]</t>
  </si>
  <si>
    <t>SP</t>
  </si>
  <si>
    <t>THRUST [lbf]</t>
  </si>
  <si>
    <t>10 degC</t>
  </si>
  <si>
    <t>---------</t>
  </si>
  <si>
    <t>----------</t>
  </si>
  <si>
    <t>. July 20</t>
  </si>
  <si>
    <t>18 06:24:</t>
  </si>
  <si>
    <t>29 PM</t>
  </si>
  <si>
    <t>DELTA</t>
  </si>
  <si>
    <t>ISA:</t>
  </si>
  <si>
    <t>HP[ft]</t>
  </si>
  <si>
    <t>-------</t>
  </si>
  <si>
    <t>----</t>
  </si>
  <si>
    <t>Sunday</t>
  </si>
  <si>
    <t>, 29</t>
  </si>
  <si>
    <t>EED [KTA</t>
  </si>
  <si>
    <t>S]</t>
  </si>
  <si>
    <t>SFC [ad</t>
  </si>
  <si>
    <t>m]</t>
  </si>
  <si>
    <t>lbf2n</t>
  </si>
  <si>
    <t>SL</t>
  </si>
  <si>
    <t>FL350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</si>
</sst>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1" fontId="3" fillId="0" borderId="0" xfId="0" applyNumberFormat="1" applyFont="1"/>
    <xf numFmtId="0" fontId="3" fillId="0" borderId="11" xfId="0" quotePrefix="1" applyFont="1" applyBorder="1"/>
    <xf numFmtId="164" fontId="3" fillId="0" borderId="0" xfId="1" applyNumberFormat="1" applyFont="1"/>
    <xf numFmtId="10" fontId="3" fillId="0" borderId="0" xfId="1" applyNumberFormat="1" applyFont="1"/>
    <xf numFmtId="0" fontId="5" fillId="0" borderId="0" xfId="0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5" borderId="2" xfId="0" applyFont="1" applyFill="1" applyBorder="1"/>
    <xf numFmtId="0" fontId="5" fillId="0" borderId="1" xfId="0" applyFont="1" applyBorder="1"/>
    <xf numFmtId="10" fontId="5" fillId="0" borderId="1" xfId="1" applyNumberFormat="1" applyFont="1" applyBorder="1"/>
    <xf numFmtId="0" fontId="5" fillId="5" borderId="13" xfId="0" applyFont="1" applyFill="1" applyBorder="1"/>
    <xf numFmtId="0" fontId="5" fillId="0" borderId="13" xfId="0" applyFont="1" applyBorder="1"/>
    <xf numFmtId="0" fontId="5" fillId="5" borderId="14" xfId="0" applyFont="1" applyFill="1" applyBorder="1"/>
    <xf numFmtId="0" fontId="5" fillId="0" borderId="15" xfId="0" applyFont="1" applyBorder="1"/>
    <xf numFmtId="0" fontId="5" fillId="5" borderId="16" xfId="0" applyFont="1" applyFill="1" applyBorder="1"/>
    <xf numFmtId="0" fontId="4" fillId="5" borderId="16" xfId="0" applyFont="1" applyFill="1" applyBorder="1"/>
    <xf numFmtId="0" fontId="4" fillId="0" borderId="1" xfId="0" applyFont="1" applyBorder="1"/>
    <xf numFmtId="10" fontId="5" fillId="0" borderId="13" xfId="1" applyNumberFormat="1" applyFont="1" applyBorder="1"/>
    <xf numFmtId="10" fontId="5" fillId="0" borderId="17" xfId="1" applyNumberFormat="1" applyFont="1" applyBorder="1"/>
    <xf numFmtId="10" fontId="5" fillId="0" borderId="18" xfId="1" applyNumberFormat="1" applyFont="1" applyBorder="1"/>
    <xf numFmtId="0" fontId="4" fillId="5" borderId="19" xfId="0" applyFont="1" applyFill="1" applyBorder="1"/>
    <xf numFmtId="0" fontId="4" fillId="0" borderId="20" xfId="0" applyFont="1" applyBorder="1"/>
    <xf numFmtId="10" fontId="4" fillId="0" borderId="18" xfId="1" applyNumberFormat="1" applyFont="1" applyBorder="1"/>
    <xf numFmtId="10" fontId="4" fillId="0" borderId="21" xfId="1" applyNumberFormat="1" applyFont="1" applyBorder="1"/>
    <xf numFmtId="14" fontId="3" fillId="0" borderId="0" xfId="0" applyNumberFormat="1" applyFont="1"/>
    <xf numFmtId="2" fontId="3" fillId="2" borderId="1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0" fontId="5" fillId="9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1381</c:v>
                </c:pt>
                <c:pt idx="2">
                  <c:v>2039</c:v>
                </c:pt>
                <c:pt idx="3">
                  <c:v>2362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Modified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Payload_Range!$AB$44:$AB$47</c:f>
              <c:numCache>
                <c:formatCode>General</c:formatCode>
                <c:ptCount val="4"/>
                <c:pt idx="0">
                  <c:v>0</c:v>
                </c:pt>
                <c:pt idx="1">
                  <c:v>1427</c:v>
                </c:pt>
                <c:pt idx="2">
                  <c:v>2090</c:v>
                </c:pt>
                <c:pt idx="3">
                  <c:v>2424</c:v>
                </c:pt>
              </c:numCache>
            </c:numRef>
          </c:xVal>
          <c:yVal>
            <c:numRef>
              <c:f>Payload_Range!$AC$44:$AC$47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7075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1086090304"/>
        <c:axId val="-1086085952"/>
      </c:scatterChart>
      <c:valAx>
        <c:axId val="-10860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5952"/>
        <c:crosses val="autoZero"/>
        <c:crossBetween val="midCat"/>
      </c:valAx>
      <c:valAx>
        <c:axId val="-1086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Engine!$A$8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Engine!$C$8:$L$8</c:f>
              <c:numCache>
                <c:formatCode>General</c:formatCode>
                <c:ptCount val="10"/>
                <c:pt idx="0">
                  <c:v>14513.3</c:v>
                </c:pt>
                <c:pt idx="1">
                  <c:v>13422.6</c:v>
                </c:pt>
                <c:pt idx="2">
                  <c:v>12268.3</c:v>
                </c:pt>
                <c:pt idx="3">
                  <c:v>11481.9</c:v>
                </c:pt>
                <c:pt idx="4">
                  <c:v>10940</c:v>
                </c:pt>
                <c:pt idx="5">
                  <c:v>10518.2</c:v>
                </c:pt>
                <c:pt idx="6">
                  <c:v>10202</c:v>
                </c:pt>
                <c:pt idx="7">
                  <c:v>9978.2999999999993</c:v>
                </c:pt>
                <c:pt idx="8">
                  <c:v>9834.1</c:v>
                </c:pt>
                <c:pt idx="9">
                  <c:v>9756.9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Engine!$A$9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Engine!$C$9:$L$9</c:f>
              <c:numCache>
                <c:formatCode>General</c:formatCode>
                <c:ptCount val="10"/>
                <c:pt idx="0">
                  <c:v>12369.8</c:v>
                </c:pt>
                <c:pt idx="1">
                  <c:v>11446.7</c:v>
                </c:pt>
                <c:pt idx="2">
                  <c:v>10470.5</c:v>
                </c:pt>
                <c:pt idx="3">
                  <c:v>9829.5</c:v>
                </c:pt>
                <c:pt idx="4">
                  <c:v>9386.4</c:v>
                </c:pt>
                <c:pt idx="5">
                  <c:v>9048.7999999999993</c:v>
                </c:pt>
                <c:pt idx="6">
                  <c:v>8804.4</c:v>
                </c:pt>
                <c:pt idx="7">
                  <c:v>8642</c:v>
                </c:pt>
                <c:pt idx="8">
                  <c:v>8550.9</c:v>
                </c:pt>
                <c:pt idx="9">
                  <c:v>8520.4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Engine!$A$10</c:f>
              <c:strCache>
                <c:ptCount val="1"/>
                <c:pt idx="0">
                  <c:v>10000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Engine!$C$10:$L$10</c:f>
              <c:numCache>
                <c:formatCode>General</c:formatCode>
                <c:ptCount val="10"/>
                <c:pt idx="0">
                  <c:v>10464.6</c:v>
                </c:pt>
                <c:pt idx="1">
                  <c:v>9687.7999999999993</c:v>
                </c:pt>
                <c:pt idx="2">
                  <c:v>8867</c:v>
                </c:pt>
                <c:pt idx="3">
                  <c:v>8349.2999999999993</c:v>
                </c:pt>
                <c:pt idx="4">
                  <c:v>7989.7</c:v>
                </c:pt>
                <c:pt idx="5">
                  <c:v>7722.3</c:v>
                </c:pt>
                <c:pt idx="6">
                  <c:v>7536.5</c:v>
                </c:pt>
                <c:pt idx="7">
                  <c:v>7422.9</c:v>
                </c:pt>
                <c:pt idx="8">
                  <c:v>7372.5</c:v>
                </c:pt>
                <c:pt idx="9">
                  <c:v>7376.4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Engine!$A$11</c:f>
              <c:strCache>
                <c:ptCount val="1"/>
                <c:pt idx="0">
                  <c:v>15000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Engine!$C$11:$L$11</c:f>
              <c:numCache>
                <c:formatCode>General</c:formatCode>
                <c:ptCount val="10"/>
                <c:pt idx="0">
                  <c:v>8784.5</c:v>
                </c:pt>
                <c:pt idx="1">
                  <c:v>8135</c:v>
                </c:pt>
                <c:pt idx="2">
                  <c:v>7449.2</c:v>
                </c:pt>
                <c:pt idx="3">
                  <c:v>7035</c:v>
                </c:pt>
                <c:pt idx="4">
                  <c:v>6745.9</c:v>
                </c:pt>
                <c:pt idx="5">
                  <c:v>6536.6</c:v>
                </c:pt>
                <c:pt idx="6">
                  <c:v>6398.2</c:v>
                </c:pt>
                <c:pt idx="7">
                  <c:v>6322.9</c:v>
                </c:pt>
                <c:pt idx="8">
                  <c:v>6303.1</c:v>
                </c:pt>
                <c:pt idx="9">
                  <c:v>6331.6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Engine!$A$12</c:f>
              <c:strCache>
                <c:ptCount val="1"/>
                <c:pt idx="0">
                  <c:v>20000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Engine!$C$12:$L$12</c:f>
              <c:numCache>
                <c:formatCode>General</c:formatCode>
                <c:ptCount val="10"/>
                <c:pt idx="0">
                  <c:v>7314.5</c:v>
                </c:pt>
                <c:pt idx="1">
                  <c:v>6775.1</c:v>
                </c:pt>
                <c:pt idx="2">
                  <c:v>6205.9</c:v>
                </c:pt>
                <c:pt idx="3">
                  <c:v>5878.2</c:v>
                </c:pt>
                <c:pt idx="4">
                  <c:v>5648</c:v>
                </c:pt>
                <c:pt idx="5">
                  <c:v>5486.5</c:v>
                </c:pt>
                <c:pt idx="6">
                  <c:v>5386.2</c:v>
                </c:pt>
                <c:pt idx="7">
                  <c:v>5340.5</c:v>
                </c:pt>
                <c:pt idx="8">
                  <c:v>5343.2</c:v>
                </c:pt>
                <c:pt idx="9">
                  <c:v>5388.3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Engine!$A$13</c:f>
              <c:strCache>
                <c:ptCount val="1"/>
                <c:pt idx="0">
                  <c:v>25000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Engine!$C$13:$L$13</c:f>
              <c:numCache>
                <c:formatCode>General</c:formatCode>
                <c:ptCount val="10"/>
                <c:pt idx="0">
                  <c:v>6038.4</c:v>
                </c:pt>
                <c:pt idx="1">
                  <c:v>5593.8</c:v>
                </c:pt>
                <c:pt idx="2">
                  <c:v>5124.7</c:v>
                </c:pt>
                <c:pt idx="3">
                  <c:v>4868.7</c:v>
                </c:pt>
                <c:pt idx="4">
                  <c:v>4687.5</c:v>
                </c:pt>
                <c:pt idx="5">
                  <c:v>4564.8999999999996</c:v>
                </c:pt>
                <c:pt idx="6">
                  <c:v>4494.8</c:v>
                </c:pt>
                <c:pt idx="7">
                  <c:v>4471.5</c:v>
                </c:pt>
                <c:pt idx="8">
                  <c:v>4490.1000000000004</c:v>
                </c:pt>
                <c:pt idx="9">
                  <c:v>4545.6000000000004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Engine!$A$14</c:f>
              <c:strCache>
                <c:ptCount val="1"/>
                <c:pt idx="0">
                  <c:v>30000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Engine!$C$14:$L$14</c:f>
              <c:numCache>
                <c:formatCode>General</c:formatCode>
                <c:ptCount val="10"/>
                <c:pt idx="0">
                  <c:v>4939.7</c:v>
                </c:pt>
                <c:pt idx="1">
                  <c:v>4576.1000000000004</c:v>
                </c:pt>
                <c:pt idx="2">
                  <c:v>4192.6000000000004</c:v>
                </c:pt>
                <c:pt idx="3">
                  <c:v>3995.5</c:v>
                </c:pt>
                <c:pt idx="4">
                  <c:v>3854.6</c:v>
                </c:pt>
                <c:pt idx="5">
                  <c:v>3763.4</c:v>
                </c:pt>
                <c:pt idx="6">
                  <c:v>3716.8</c:v>
                </c:pt>
                <c:pt idx="7">
                  <c:v>3710.1</c:v>
                </c:pt>
                <c:pt idx="8">
                  <c:v>3739.4</c:v>
                </c:pt>
                <c:pt idx="9">
                  <c:v>3800.4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Engine!$A$15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Engine!$C$15:$L$15</c:f>
              <c:numCache>
                <c:formatCode>General</c:formatCode>
                <c:ptCount val="10"/>
                <c:pt idx="0">
                  <c:v>4001.6</c:v>
                </c:pt>
                <c:pt idx="1">
                  <c:v>3706.8</c:v>
                </c:pt>
                <c:pt idx="2">
                  <c:v>3401.2</c:v>
                </c:pt>
                <c:pt idx="3">
                  <c:v>3246.7</c:v>
                </c:pt>
                <c:pt idx="4">
                  <c:v>3138.8</c:v>
                </c:pt>
                <c:pt idx="5">
                  <c:v>3072.6</c:v>
                </c:pt>
                <c:pt idx="6">
                  <c:v>3044</c:v>
                </c:pt>
                <c:pt idx="7">
                  <c:v>3049.1</c:v>
                </c:pt>
                <c:pt idx="8">
                  <c:v>3084.8</c:v>
                </c:pt>
                <c:pt idx="9">
                  <c:v>3147.7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Engine!$A$16</c:f>
              <c:strCache>
                <c:ptCount val="1"/>
                <c:pt idx="0">
                  <c:v>40000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Engine!$C$16:$L$16</c:f>
              <c:numCache>
                <c:formatCode>General</c:formatCode>
                <c:ptCount val="10"/>
                <c:pt idx="0">
                  <c:v>3165.9</c:v>
                </c:pt>
                <c:pt idx="1">
                  <c:v>2932.6</c:v>
                </c:pt>
                <c:pt idx="2">
                  <c:v>2691.8</c:v>
                </c:pt>
                <c:pt idx="3">
                  <c:v>2570.4</c:v>
                </c:pt>
                <c:pt idx="4">
                  <c:v>2486.1999999999998</c:v>
                </c:pt>
                <c:pt idx="5">
                  <c:v>2435.3000000000002</c:v>
                </c:pt>
                <c:pt idx="6">
                  <c:v>2414.4</c:v>
                </c:pt>
                <c:pt idx="7">
                  <c:v>2420.4</c:v>
                </c:pt>
                <c:pt idx="8">
                  <c:v>2451</c:v>
                </c:pt>
                <c:pt idx="9">
                  <c:v>2503.3000000000002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Engine!$A$17</c:f>
              <c:strCache>
                <c:ptCount val="1"/>
                <c:pt idx="0">
                  <c:v>45000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Engine!$C$17:$L$17</c:f>
              <c:numCache>
                <c:formatCode>General</c:formatCode>
                <c:ptCount val="10"/>
                <c:pt idx="0">
                  <c:v>2492</c:v>
                </c:pt>
                <c:pt idx="1">
                  <c:v>2308.4</c:v>
                </c:pt>
                <c:pt idx="2">
                  <c:v>2118.9</c:v>
                </c:pt>
                <c:pt idx="3">
                  <c:v>2023.3</c:v>
                </c:pt>
                <c:pt idx="4">
                  <c:v>1957</c:v>
                </c:pt>
                <c:pt idx="5">
                  <c:v>1916.9</c:v>
                </c:pt>
                <c:pt idx="6">
                  <c:v>1900.5</c:v>
                </c:pt>
                <c:pt idx="7">
                  <c:v>1905.2</c:v>
                </c:pt>
                <c:pt idx="8">
                  <c:v>1929.3</c:v>
                </c:pt>
                <c:pt idx="9">
                  <c:v>1970.5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Engine!$A$18</c:f>
              <c:strCache>
                <c:ptCount val="1"/>
                <c:pt idx="0">
                  <c:v>50000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Engine!$C$6:$L$6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Engine!$C$18:$L$18</c:f>
              <c:numCache>
                <c:formatCode>General</c:formatCode>
                <c:ptCount val="10"/>
                <c:pt idx="0">
                  <c:v>1961.8</c:v>
                </c:pt>
                <c:pt idx="1">
                  <c:v>1817.2</c:v>
                </c:pt>
                <c:pt idx="2">
                  <c:v>1668</c:v>
                </c:pt>
                <c:pt idx="3">
                  <c:v>1592.8</c:v>
                </c:pt>
                <c:pt idx="4">
                  <c:v>1540.6</c:v>
                </c:pt>
                <c:pt idx="5">
                  <c:v>1509.1</c:v>
                </c:pt>
                <c:pt idx="6">
                  <c:v>1496.1</c:v>
                </c:pt>
                <c:pt idx="7">
                  <c:v>1499.9</c:v>
                </c:pt>
                <c:pt idx="8">
                  <c:v>1518.8</c:v>
                </c:pt>
                <c:pt idx="9">
                  <c:v>1551.2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156992"/>
        <c:axId val="-1048153184"/>
      </c:scatterChart>
      <c:valAx>
        <c:axId val="-104815699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Airspeed [KTAS]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8153184"/>
        <c:crosses val="autoZero"/>
        <c:crossBetween val="midCat"/>
      </c:valAx>
      <c:valAx>
        <c:axId val="-1048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Thrust [lb]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48156992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Engine!$A$8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Engine!$N$8:$W$8</c:f>
              <c:numCache>
                <c:formatCode>General</c:formatCode>
                <c:ptCount val="10"/>
                <c:pt idx="0">
                  <c:v>0.36399999999999999</c:v>
                </c:pt>
                <c:pt idx="1">
                  <c:v>0.39200000000000002</c:v>
                </c:pt>
                <c:pt idx="2">
                  <c:v>0.42699999999999999</c:v>
                </c:pt>
                <c:pt idx="3">
                  <c:v>0.46100000000000002</c:v>
                </c:pt>
                <c:pt idx="4">
                  <c:v>0.49199999999999999</c:v>
                </c:pt>
                <c:pt idx="5">
                  <c:v>0.52300000000000002</c:v>
                </c:pt>
                <c:pt idx="6">
                  <c:v>0.55300000000000005</c:v>
                </c:pt>
                <c:pt idx="7">
                  <c:v>0.58299999999999996</c:v>
                </c:pt>
                <c:pt idx="8">
                  <c:v>0.61199999999999999</c:v>
                </c:pt>
                <c:pt idx="9">
                  <c:v>0.64100000000000001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Engine!$A$9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Engine!$N$9:$W$9</c:f>
              <c:numCache>
                <c:formatCode>General</c:formatCode>
                <c:ptCount val="10"/>
                <c:pt idx="0">
                  <c:v>0.371</c:v>
                </c:pt>
                <c:pt idx="1">
                  <c:v>0.4</c:v>
                </c:pt>
                <c:pt idx="2">
                  <c:v>0.435</c:v>
                </c:pt>
                <c:pt idx="3">
                  <c:v>0.46800000000000003</c:v>
                </c:pt>
                <c:pt idx="4">
                  <c:v>0.499</c:v>
                </c:pt>
                <c:pt idx="5">
                  <c:v>0.53</c:v>
                </c:pt>
                <c:pt idx="6">
                  <c:v>0.56000000000000005</c:v>
                </c:pt>
                <c:pt idx="7">
                  <c:v>0.58899999999999997</c:v>
                </c:pt>
                <c:pt idx="8">
                  <c:v>0.61799999999999999</c:v>
                </c:pt>
                <c:pt idx="9">
                  <c:v>0.64500000000000002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Engine!$A$10</c:f>
              <c:strCache>
                <c:ptCount val="1"/>
                <c:pt idx="0">
                  <c:v>10000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Engine!$N$10:$W$10</c:f>
              <c:numCache>
                <c:formatCode>General</c:formatCode>
                <c:ptCount val="10"/>
                <c:pt idx="0">
                  <c:v>0.379</c:v>
                </c:pt>
                <c:pt idx="1">
                  <c:v>0.40799999999999997</c:v>
                </c:pt>
                <c:pt idx="2">
                  <c:v>0.44400000000000001</c:v>
                </c:pt>
                <c:pt idx="3">
                  <c:v>0.47699999999999998</c:v>
                </c:pt>
                <c:pt idx="4">
                  <c:v>0.50800000000000001</c:v>
                </c:pt>
                <c:pt idx="5">
                  <c:v>0.53900000000000003</c:v>
                </c:pt>
                <c:pt idx="6">
                  <c:v>0.56799999999999995</c:v>
                </c:pt>
                <c:pt idx="7">
                  <c:v>0.59699999999999998</c:v>
                </c:pt>
                <c:pt idx="8">
                  <c:v>0.625</c:v>
                </c:pt>
                <c:pt idx="9">
                  <c:v>0.65100000000000002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Engine!$A$11</c:f>
              <c:strCache>
                <c:ptCount val="1"/>
                <c:pt idx="0">
                  <c:v>15000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Engine!$N$11:$W$11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0.41699999999999998</c:v>
                </c:pt>
                <c:pt idx="2">
                  <c:v>0.45400000000000001</c:v>
                </c:pt>
                <c:pt idx="3">
                  <c:v>0.48599999999999999</c:v>
                </c:pt>
                <c:pt idx="4">
                  <c:v>0.51800000000000002</c:v>
                </c:pt>
                <c:pt idx="5">
                  <c:v>0.54800000000000004</c:v>
                </c:pt>
                <c:pt idx="6">
                  <c:v>0.57799999999999996</c:v>
                </c:pt>
                <c:pt idx="7">
                  <c:v>0.60599999999999998</c:v>
                </c:pt>
                <c:pt idx="8">
                  <c:v>0.63300000000000001</c:v>
                </c:pt>
                <c:pt idx="9">
                  <c:v>0.65900000000000003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Engine!$A$12</c:f>
              <c:strCache>
                <c:ptCount val="1"/>
                <c:pt idx="0">
                  <c:v>20000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Engine!$N$12:$W$12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0.42699999999999999</c:v>
                </c:pt>
                <c:pt idx="2">
                  <c:v>0.46400000000000002</c:v>
                </c:pt>
                <c:pt idx="3">
                  <c:v>0.496</c:v>
                </c:pt>
                <c:pt idx="4">
                  <c:v>0.52800000000000002</c:v>
                </c:pt>
                <c:pt idx="5">
                  <c:v>0.55900000000000005</c:v>
                </c:pt>
                <c:pt idx="6">
                  <c:v>0.58799999999999997</c:v>
                </c:pt>
                <c:pt idx="7">
                  <c:v>0.61599999999999999</c:v>
                </c:pt>
                <c:pt idx="8">
                  <c:v>0.64200000000000002</c:v>
                </c:pt>
                <c:pt idx="9">
                  <c:v>0.66800000000000004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Engine!$A$13</c:f>
              <c:strCache>
                <c:ptCount val="1"/>
                <c:pt idx="0">
                  <c:v>25000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Engine!$N$13:$W$13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0.437</c:v>
                </c:pt>
                <c:pt idx="2">
                  <c:v>0.47399999999999998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0.56999999999999995</c:v>
                </c:pt>
                <c:pt idx="6">
                  <c:v>0.59899999999999998</c:v>
                </c:pt>
                <c:pt idx="7">
                  <c:v>0.627</c:v>
                </c:pt>
                <c:pt idx="8">
                  <c:v>0.65300000000000002</c:v>
                </c:pt>
                <c:pt idx="9">
                  <c:v>0.67800000000000005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Engine!$A$14</c:f>
              <c:strCache>
                <c:ptCount val="1"/>
                <c:pt idx="0">
                  <c:v>30000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Engine!$N$14:$W$14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0.44700000000000001</c:v>
                </c:pt>
                <c:pt idx="2">
                  <c:v>0.48599999999999999</c:v>
                </c:pt>
                <c:pt idx="3">
                  <c:v>0.51900000000000002</c:v>
                </c:pt>
                <c:pt idx="4">
                  <c:v>0.55100000000000005</c:v>
                </c:pt>
                <c:pt idx="5">
                  <c:v>0.58199999999999996</c:v>
                </c:pt>
                <c:pt idx="6">
                  <c:v>0.61099999999999999</c:v>
                </c:pt>
                <c:pt idx="7">
                  <c:v>0.63900000000000001</c:v>
                </c:pt>
                <c:pt idx="8">
                  <c:v>0.66500000000000004</c:v>
                </c:pt>
                <c:pt idx="9">
                  <c:v>0.68899999999999995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Engine!$A$15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Engine!$N$15:$W$15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0.45800000000000002</c:v>
                </c:pt>
                <c:pt idx="2">
                  <c:v>0.498</c:v>
                </c:pt>
                <c:pt idx="3">
                  <c:v>0.53100000000000003</c:v>
                </c:pt>
                <c:pt idx="4">
                  <c:v>0.56399999999999995</c:v>
                </c:pt>
                <c:pt idx="5">
                  <c:v>0.59499999999999997</c:v>
                </c:pt>
                <c:pt idx="6">
                  <c:v>0.624</c:v>
                </c:pt>
                <c:pt idx="7">
                  <c:v>0.65200000000000002</c:v>
                </c:pt>
                <c:pt idx="8">
                  <c:v>0.67800000000000005</c:v>
                </c:pt>
                <c:pt idx="9">
                  <c:v>0.70199999999999996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Engine!$A$16</c:f>
              <c:strCache>
                <c:ptCount val="1"/>
                <c:pt idx="0">
                  <c:v>40000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Engine!$N$16:$W$16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0.46100000000000002</c:v>
                </c:pt>
                <c:pt idx="2">
                  <c:v>0.5</c:v>
                </c:pt>
                <c:pt idx="3">
                  <c:v>0.53400000000000003</c:v>
                </c:pt>
                <c:pt idx="4">
                  <c:v>0.56699999999999995</c:v>
                </c:pt>
                <c:pt idx="5">
                  <c:v>0.59799999999999998</c:v>
                </c:pt>
                <c:pt idx="6">
                  <c:v>0.627</c:v>
                </c:pt>
                <c:pt idx="7">
                  <c:v>0.65500000000000003</c:v>
                </c:pt>
                <c:pt idx="8">
                  <c:v>0.68100000000000005</c:v>
                </c:pt>
                <c:pt idx="9">
                  <c:v>0.70499999999999996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Engine!$A$17</c:f>
              <c:strCache>
                <c:ptCount val="1"/>
                <c:pt idx="0">
                  <c:v>45000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Engine!$N$17:$W$17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0.46100000000000002</c:v>
                </c:pt>
                <c:pt idx="2">
                  <c:v>0.5</c:v>
                </c:pt>
                <c:pt idx="3">
                  <c:v>0.53400000000000003</c:v>
                </c:pt>
                <c:pt idx="4">
                  <c:v>0.56699999999999995</c:v>
                </c:pt>
                <c:pt idx="5">
                  <c:v>0.59799999999999998</c:v>
                </c:pt>
                <c:pt idx="6">
                  <c:v>0.627</c:v>
                </c:pt>
                <c:pt idx="7">
                  <c:v>0.65500000000000003</c:v>
                </c:pt>
                <c:pt idx="8">
                  <c:v>0.68100000000000005</c:v>
                </c:pt>
                <c:pt idx="9">
                  <c:v>0.70499999999999996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Engine!$A$18</c:f>
              <c:strCache>
                <c:ptCount val="1"/>
                <c:pt idx="0">
                  <c:v>50000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Engine!$N$6:$W$6</c:f>
              <c:numCache>
                <c:formatCode>General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Engine!$N$18:$W$18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0.46100000000000002</c:v>
                </c:pt>
                <c:pt idx="2">
                  <c:v>0.5</c:v>
                </c:pt>
                <c:pt idx="3">
                  <c:v>0.53400000000000003</c:v>
                </c:pt>
                <c:pt idx="4">
                  <c:v>0.56699999999999995</c:v>
                </c:pt>
                <c:pt idx="5">
                  <c:v>0.59799999999999998</c:v>
                </c:pt>
                <c:pt idx="6">
                  <c:v>0.627</c:v>
                </c:pt>
                <c:pt idx="7">
                  <c:v>0.65500000000000003</c:v>
                </c:pt>
                <c:pt idx="8">
                  <c:v>0.68100000000000005</c:v>
                </c:pt>
                <c:pt idx="9">
                  <c:v>0.70499999999999996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568672"/>
        <c:axId val="-837950208"/>
      </c:scatterChart>
      <c:valAx>
        <c:axId val="-83656867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Airspeed [KTAS]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837950208"/>
        <c:crosses val="autoZero"/>
        <c:crossBetween val="midCat"/>
      </c:valAx>
      <c:valAx>
        <c:axId val="-8379502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SFC [lb/lb hr]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836568672"/>
        <c:crosses val="autoZero"/>
        <c:crossBetween val="midCat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86496"/>
        <c:axId val="-1086083776"/>
      </c:scatterChart>
      <c:valAx>
        <c:axId val="-108608649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3776"/>
        <c:crosses val="autoZero"/>
        <c:crossBetween val="midCat"/>
      </c:valAx>
      <c:valAx>
        <c:axId val="-10860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91936"/>
        <c:axId val="-1086088672"/>
      </c:scatterChart>
      <c:valAx>
        <c:axId val="-108609193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8672"/>
        <c:crosses val="autoZero"/>
        <c:crossBetween val="midCat"/>
      </c:valAx>
      <c:valAx>
        <c:axId val="-1086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9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93024"/>
        <c:axId val="-1086087584"/>
      </c:scatterChart>
      <c:valAx>
        <c:axId val="-108609302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7584"/>
        <c:crosses val="autoZero"/>
        <c:crossBetween val="midCat"/>
      </c:valAx>
      <c:valAx>
        <c:axId val="-1086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87040"/>
        <c:axId val="-1086094112"/>
      </c:scatterChart>
      <c:valAx>
        <c:axId val="-108608704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94112"/>
        <c:crosses val="autoZero"/>
        <c:crossBetween val="midCat"/>
      </c:valAx>
      <c:valAx>
        <c:axId val="-10860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0860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TAKEOFF FIELD LENGTH</a:t>
            </a:r>
          </a:p>
        </c:rich>
      </c:tx>
      <c:layout>
        <c:manualLayout>
          <c:xMode val="edge"/>
          <c:yMode val="edge"/>
          <c:x val="0.37031869988985205"/>
          <c:y val="2.768257586165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418291326957"/>
          <c:y val="9.1698532541736807E-2"/>
          <c:w val="0.82596428915524611"/>
          <c:h val="0.75608035322149025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20000</c:v>
              </c:pt>
              <c:pt idx="1">
                <c:v>21009.318996415801</c:v>
              </c:pt>
              <c:pt idx="2">
                <c:v>22008.124253285499</c:v>
              </c:pt>
              <c:pt idx="3">
                <c:v>23017.4432497013</c:v>
              </c:pt>
              <c:pt idx="4">
                <c:v>24005.7347670251</c:v>
              </c:pt>
              <c:pt idx="5">
                <c:v>25009.796893667899</c:v>
              </c:pt>
              <c:pt idx="6">
                <c:v>25998.088410991601</c:v>
              </c:pt>
              <c:pt idx="7">
                <c:v>27427.956989247301</c:v>
              </c:pt>
              <c:pt idx="8">
                <c:v>28999.761051374</c:v>
              </c:pt>
              <c:pt idx="9">
                <c:v>29988.052568697702</c:v>
              </c:pt>
              <c:pt idx="10">
                <c:v>30997.371565113499</c:v>
              </c:pt>
              <c:pt idx="11">
                <c:v>32994.982078852998</c:v>
              </c:pt>
              <c:pt idx="12">
                <c:v>35008.363201911598</c:v>
              </c:pt>
              <c:pt idx="13">
                <c:v>37005.973715651096</c:v>
              </c:pt>
              <c:pt idx="14">
                <c:v>38588.2915173238</c:v>
              </c:pt>
            </c:numLit>
          </c:xVal>
          <c:yVal>
            <c:numLit>
              <c:formatCode>General</c:formatCode>
              <c:ptCount val="15"/>
              <c:pt idx="0">
                <c:v>719.95742416178803</c:v>
              </c:pt>
              <c:pt idx="1">
                <c:v>725.70516232038301</c:v>
              </c:pt>
              <c:pt idx="2">
                <c:v>729.53698775944599</c:v>
              </c:pt>
              <c:pt idx="3">
                <c:v>735.28472591804098</c:v>
              </c:pt>
              <c:pt idx="4">
                <c:v>741.03246407663698</c:v>
              </c:pt>
              <c:pt idx="5">
                <c:v>745.50292708887696</c:v>
              </c:pt>
              <c:pt idx="6">
                <c:v>805.53485896753602</c:v>
              </c:pt>
              <c:pt idx="7">
                <c:v>889.19638105375202</c:v>
              </c:pt>
              <c:pt idx="8">
                <c:v>987.54656732304397</c:v>
              </c:pt>
              <c:pt idx="9">
                <c:v>1051.4103246407701</c:v>
              </c:pt>
              <c:pt idx="10">
                <c:v>1114.6354443853099</c:v>
              </c:pt>
              <c:pt idx="11">
                <c:v>1268.5470995210201</c:v>
              </c:pt>
              <c:pt idx="12">
                <c:v>1421.1814795103801</c:v>
              </c:pt>
              <c:pt idx="13">
                <c:v>1582.75678552422</c:v>
              </c:pt>
              <c:pt idx="14">
                <c:v>1711.7615753060099</c:v>
              </c:pt>
            </c:numLit>
          </c:yVal>
          <c:smooth val="0"/>
        </c:ser>
        <c:ser>
          <c:idx val="1"/>
          <c:order val="1"/>
          <c:tx>
            <c:v>2000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Lit>
              <c:formatCode>General</c:formatCode>
              <c:ptCount val="20"/>
              <c:pt idx="0">
                <c:v>20000</c:v>
              </c:pt>
              <c:pt idx="1">
                <c:v>21009.318996415801</c:v>
              </c:pt>
              <c:pt idx="2">
                <c:v>22486.4994026284</c:v>
              </c:pt>
              <c:pt idx="3">
                <c:v>24005.7347670251</c:v>
              </c:pt>
              <c:pt idx="4">
                <c:v>24489.366786140999</c:v>
              </c:pt>
              <c:pt idx="5">
                <c:v>25004.540023894901</c:v>
              </c:pt>
              <c:pt idx="6">
                <c:v>27002.150537634399</c:v>
              </c:pt>
              <c:pt idx="7">
                <c:v>27517.3237753883</c:v>
              </c:pt>
              <c:pt idx="8">
                <c:v>28006.212664277198</c:v>
              </c:pt>
              <c:pt idx="9">
                <c:v>28778.972520907999</c:v>
              </c:pt>
              <c:pt idx="10">
                <c:v>29441.338112305901</c:v>
              </c:pt>
              <c:pt idx="11">
                <c:v>30193.0704898447</c:v>
              </c:pt>
              <c:pt idx="12">
                <c:v>31517.801672640398</c:v>
              </c:pt>
              <c:pt idx="13">
                <c:v>32322.102747909201</c:v>
              </c:pt>
              <c:pt idx="14">
                <c:v>33620.549581839899</c:v>
              </c:pt>
              <c:pt idx="15">
                <c:v>35092.473118279602</c:v>
              </c:pt>
              <c:pt idx="16">
                <c:v>36259.498207885299</c:v>
              </c:pt>
              <c:pt idx="17">
                <c:v>36995.459976105099</c:v>
              </c:pt>
              <c:pt idx="18">
                <c:v>37000.716845878102</c:v>
              </c:pt>
              <c:pt idx="19">
                <c:v>38567.264038231799</c:v>
              </c:pt>
            </c:numLit>
          </c:xVal>
          <c:yVal>
            <c:numLit>
              <c:formatCode>General</c:formatCode>
              <c:ptCount val="20"/>
              <c:pt idx="0">
                <c:v>731.45290047897799</c:v>
              </c:pt>
              <c:pt idx="1">
                <c:v>735.28472591804098</c:v>
              </c:pt>
              <c:pt idx="2">
                <c:v>743.58701436934496</c:v>
              </c:pt>
              <c:pt idx="3">
                <c:v>752.52794039382695</c:v>
              </c:pt>
              <c:pt idx="4">
                <c:v>795.31665779670004</c:v>
              </c:pt>
              <c:pt idx="5">
                <c:v>818.30761043107998</c:v>
              </c:pt>
              <c:pt idx="6">
                <c:v>949.22831293241097</c:v>
              </c:pt>
              <c:pt idx="7">
                <c:v>983.71474188398099</c:v>
              </c:pt>
              <c:pt idx="8">
                <c:v>1016.28525811602</c:v>
              </c:pt>
              <c:pt idx="9">
                <c:v>1074.4012772751501</c:v>
              </c:pt>
              <c:pt idx="10">
                <c:v>1124.85364555615</c:v>
              </c:pt>
              <c:pt idx="11">
                <c:v>1181.05375199574</c:v>
              </c:pt>
              <c:pt idx="12">
                <c:v>1281.3198509845699</c:v>
              </c:pt>
              <c:pt idx="13">
                <c:v>1344.54497072911</c:v>
              </c:pt>
              <c:pt idx="14">
                <c:v>1458.22245875466</c:v>
              </c:pt>
              <c:pt idx="15">
                <c:v>1585.3113358169201</c:v>
              </c:pt>
              <c:pt idx="16">
                <c:v>1686.21607237893</c:v>
              </c:pt>
              <c:pt idx="17">
                <c:v>1750.07982969665</c:v>
              </c:pt>
              <c:pt idx="18">
                <c:v>2153.6987759446502</c:v>
              </c:pt>
              <c:pt idx="19">
                <c:v>2342.7354976051101</c:v>
              </c:pt>
            </c:numLit>
          </c:yVal>
          <c:smooth val="0"/>
        </c:ser>
        <c:ser>
          <c:idx val="2"/>
          <c:order val="2"/>
          <c:tx>
            <c:v>6000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20"/>
              <c:pt idx="0">
                <c:v>20000</c:v>
              </c:pt>
              <c:pt idx="1">
                <c:v>21004.062126642799</c:v>
              </c:pt>
              <c:pt idx="2">
                <c:v>22002.867383512501</c:v>
              </c:pt>
              <c:pt idx="3">
                <c:v>23006.9295101553</c:v>
              </c:pt>
              <c:pt idx="4">
                <c:v>24000.477897252102</c:v>
              </c:pt>
              <c:pt idx="5">
                <c:v>25004.540023894901</c:v>
              </c:pt>
              <c:pt idx="6">
                <c:v>25992.831541218598</c:v>
              </c:pt>
              <c:pt idx="7">
                <c:v>27275.507765830302</c:v>
              </c:pt>
              <c:pt idx="8">
                <c:v>27990.442054958199</c:v>
              </c:pt>
              <c:pt idx="9">
                <c:v>29005.017921146999</c:v>
              </c:pt>
              <c:pt idx="10">
                <c:v>30003.823178016701</c:v>
              </c:pt>
              <c:pt idx="11">
                <c:v>31002.628434886501</c:v>
              </c:pt>
              <c:pt idx="12">
                <c:v>31990.919952210301</c:v>
              </c:pt>
              <c:pt idx="13">
                <c:v>32001.433691756301</c:v>
              </c:pt>
              <c:pt idx="14">
                <c:v>33005.495818399002</c:v>
              </c:pt>
              <c:pt idx="15">
                <c:v>33999.044205495797</c:v>
              </c:pt>
              <c:pt idx="16">
                <c:v>34235.603345280797</c:v>
              </c:pt>
              <c:pt idx="17">
                <c:v>34992.592592592599</c:v>
              </c:pt>
              <c:pt idx="18">
                <c:v>36170.1314217443</c:v>
              </c:pt>
              <c:pt idx="19">
                <c:v>36984.946236559103</c:v>
              </c:pt>
            </c:numLit>
          </c:xVal>
          <c:yVal>
            <c:numLit>
              <c:formatCode>General</c:formatCode>
              <c:ptCount val="20"/>
              <c:pt idx="0">
                <c:v>734.64608834486398</c:v>
              </c:pt>
              <c:pt idx="1">
                <c:v>739.11655135710498</c:v>
              </c:pt>
              <c:pt idx="2">
                <c:v>804.89622139435903</c:v>
              </c:pt>
              <c:pt idx="3">
                <c:v>870.67589143161297</c:v>
              </c:pt>
              <c:pt idx="4">
                <c:v>947.95103778605596</c:v>
              </c:pt>
              <c:pt idx="5">
                <c:v>1025.8648217136799</c:v>
              </c:pt>
              <c:pt idx="6">
                <c:v>1102.50133049494</c:v>
              </c:pt>
              <c:pt idx="7">
                <c:v>1199.57424161788</c:v>
              </c:pt>
              <c:pt idx="8">
                <c:v>1255.77434805748</c:v>
              </c:pt>
              <c:pt idx="9">
                <c:v>1347.738158595</c:v>
              </c:pt>
              <c:pt idx="10">
                <c:v>1436.50878126663</c:v>
              </c:pt>
              <c:pt idx="11">
                <c:v>1538.69079297499</c:v>
              </c:pt>
              <c:pt idx="12">
                <c:v>1641.51144225652</c:v>
              </c:pt>
              <c:pt idx="13">
                <c:v>1967.2166045769</c:v>
              </c:pt>
              <c:pt idx="14">
                <c:v>2100.6918573709399</c:v>
              </c:pt>
              <c:pt idx="15">
                <c:v>2236.7216604576902</c:v>
              </c:pt>
              <c:pt idx="16">
                <c:v>2269.9308142629102</c:v>
              </c:pt>
              <c:pt idx="17">
                <c:v>2398.9356040447001</c:v>
              </c:pt>
              <c:pt idx="18">
                <c:v>2599.46780202235</c:v>
              </c:pt>
              <c:pt idx="19">
                <c:v>2750.8249068653499</c:v>
              </c:pt>
            </c:numLit>
          </c:yVal>
          <c:smooth val="0"/>
        </c:ser>
        <c:ser>
          <c:idx val="3"/>
          <c:order val="3"/>
          <c:tx>
            <c:v>8000</c:v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20042.054958183999</c:v>
              </c:pt>
              <c:pt idx="1">
                <c:v>22008.124253285499</c:v>
              </c:pt>
              <c:pt idx="2">
                <c:v>23180.4062126643</c:v>
              </c:pt>
              <c:pt idx="3">
                <c:v>24447.311827957001</c:v>
              </c:pt>
              <c:pt idx="4">
                <c:v>25015.053763440901</c:v>
              </c:pt>
              <c:pt idx="5">
                <c:v>26008.602150537601</c:v>
              </c:pt>
              <c:pt idx="6">
                <c:v>27007.407407407401</c:v>
              </c:pt>
              <c:pt idx="7">
                <c:v>28405.7347670251</c:v>
              </c:pt>
              <c:pt idx="8">
                <c:v>29982.7956989247</c:v>
              </c:pt>
              <c:pt idx="9">
                <c:v>30003.823178016701</c:v>
              </c:pt>
              <c:pt idx="10">
                <c:v>31806.9295101553</c:v>
              </c:pt>
              <c:pt idx="11">
                <c:v>33037.037037037</c:v>
              </c:pt>
              <c:pt idx="12">
                <c:v>33999.044205495797</c:v>
              </c:pt>
              <c:pt idx="13">
                <c:v>33999.044205495797</c:v>
              </c:pt>
              <c:pt idx="14">
                <c:v>34987.335722819596</c:v>
              </c:pt>
            </c:numLit>
          </c:xVal>
          <c:yVal>
            <c:numLit>
              <c:formatCode>General</c:formatCode>
              <c:ptCount val="15"/>
              <c:pt idx="0">
                <c:v>742.30973922299097</c:v>
              </c:pt>
              <c:pt idx="1">
                <c:v>907.71687067589096</c:v>
              </c:pt>
              <c:pt idx="2">
                <c:v>1000.31931878659</c:v>
              </c:pt>
              <c:pt idx="3">
                <c:v>1099.94678020224</c:v>
              </c:pt>
              <c:pt idx="4">
                <c:v>1145.9286854710001</c:v>
              </c:pt>
              <c:pt idx="5">
                <c:v>1235.97658328898</c:v>
              </c:pt>
              <c:pt idx="6">
                <c:v>1326.0244811069699</c:v>
              </c:pt>
              <c:pt idx="7">
                <c:v>1466.52474720596</c:v>
              </c:pt>
              <c:pt idx="8">
                <c:v>1627.46141564662</c:v>
              </c:pt>
              <c:pt idx="9">
                <c:v>1942.3097392229899</c:v>
              </c:pt>
              <c:pt idx="10">
                <c:v>2202.2352315061198</c:v>
              </c:pt>
              <c:pt idx="11">
                <c:v>2392.5492283129302</c:v>
              </c:pt>
              <c:pt idx="12">
                <c:v>2545.8222458754699</c:v>
              </c:pt>
              <c:pt idx="13">
                <c:v>2852.3682810005298</c:v>
              </c:pt>
              <c:pt idx="14">
                <c:v>3029.2708887706199</c:v>
              </c:pt>
            </c:numLit>
          </c:yVal>
          <c:smooth val="0"/>
        </c:ser>
        <c:ser>
          <c:idx val="4"/>
          <c:order val="4"/>
          <c:tx>
            <c:v>SUAVE h = 8000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TOFL!$A$32:$A$46</c:f>
              <c:numCache>
                <c:formatCode>General</c:formatCode>
                <c:ptCount val="15"/>
                <c:pt idx="0">
                  <c:v>20000</c:v>
                </c:pt>
                <c:pt idx="1">
                  <c:v>21009.318996415801</c:v>
                </c:pt>
                <c:pt idx="2">
                  <c:v>22008.124253285499</c:v>
                </c:pt>
                <c:pt idx="3">
                  <c:v>23017.4432497013</c:v>
                </c:pt>
                <c:pt idx="4">
                  <c:v>24005.7347670251</c:v>
                </c:pt>
                <c:pt idx="5">
                  <c:v>25009.796893667899</c:v>
                </c:pt>
                <c:pt idx="6">
                  <c:v>25998.088410991601</c:v>
                </c:pt>
                <c:pt idx="7">
                  <c:v>27427.956989247301</c:v>
                </c:pt>
                <c:pt idx="8">
                  <c:v>28999.761051374</c:v>
                </c:pt>
                <c:pt idx="9">
                  <c:v>29988.052568697702</c:v>
                </c:pt>
                <c:pt idx="10">
                  <c:v>30997.371565113499</c:v>
                </c:pt>
                <c:pt idx="11">
                  <c:v>32994.982078852998</c:v>
                </c:pt>
                <c:pt idx="12">
                  <c:v>35008.363201911598</c:v>
                </c:pt>
                <c:pt idx="13">
                  <c:v>37005.973715651096</c:v>
                </c:pt>
                <c:pt idx="14">
                  <c:v>38588.2915173238</c:v>
                </c:pt>
              </c:numCache>
            </c:numRef>
          </c:xVal>
          <c:yVal>
            <c:numRef>
              <c:f>TOFL!$B$32:$B$46</c:f>
              <c:numCache>
                <c:formatCode>General</c:formatCode>
                <c:ptCount val="15"/>
                <c:pt idx="0">
                  <c:v>658.31025845630597</c:v>
                </c:pt>
                <c:pt idx="1">
                  <c:v>702.08995255827097</c:v>
                </c:pt>
                <c:pt idx="2">
                  <c:v>747.987016046338</c:v>
                </c:pt>
                <c:pt idx="3">
                  <c:v>797.02476586378202</c:v>
                </c:pt>
                <c:pt idx="4">
                  <c:v>847.68693464088199</c:v>
                </c:pt>
                <c:pt idx="5">
                  <c:v>901.89942339217896</c:v>
                </c:pt>
                <c:pt idx="6">
                  <c:v>958.02089029369404</c:v>
                </c:pt>
                <c:pt idx="7">
                  <c:v>1044.1950434824</c:v>
                </c:pt>
                <c:pt idx="8">
                  <c:v>1145.93079365014</c:v>
                </c:pt>
                <c:pt idx="9">
                  <c:v>1213.7776008252699</c:v>
                </c:pt>
                <c:pt idx="10">
                  <c:v>1286.2496164435099</c:v>
                </c:pt>
                <c:pt idx="11">
                  <c:v>1439.4788179023101</c:v>
                </c:pt>
                <c:pt idx="12">
                  <c:v>1607.6488394838</c:v>
                </c:pt>
                <c:pt idx="13">
                  <c:v>1788.83245004894</c:v>
                </c:pt>
                <c:pt idx="14">
                  <c:v>1942.9749305334799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97376"/>
        <c:axId val="-1086096832"/>
      </c:scatterChart>
      <c:valAx>
        <c:axId val="-1086097376"/>
        <c:scaling>
          <c:orientation val="minMax"/>
          <c:max val="42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WEIGHT (kg)</a:t>
                </a:r>
              </a:p>
            </c:rich>
          </c:tx>
          <c:layout>
            <c:manualLayout>
              <c:xMode val="edge"/>
              <c:yMode val="edge"/>
              <c:x val="0.47100442935299158"/>
              <c:y val="0.89449323252977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1086096832"/>
        <c:crosses val="autoZero"/>
        <c:crossBetween val="midCat"/>
      </c:valAx>
      <c:valAx>
        <c:axId val="-1086096832"/>
        <c:scaling>
          <c:orientation val="minMax"/>
          <c:max val="4000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FIELD LENGTH (m)</a:t>
                </a:r>
              </a:p>
            </c:rich>
          </c:tx>
          <c:layout>
            <c:manualLayout>
              <c:xMode val="edge"/>
              <c:yMode val="edge"/>
              <c:x val="3.2424217962705941E-2"/>
              <c:y val="0.37890525710642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1086097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232836582653913"/>
          <c:y val="0.949858384253085"/>
          <c:w val="0.57851630996617442"/>
          <c:h val="3.80635418097775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36</xdr:row>
      <xdr:rowOff>52386</xdr:rowOff>
    </xdr:from>
    <xdr:to>
      <xdr:col>20</xdr:col>
      <xdr:colOff>114299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247650</xdr:colOff>
      <xdr:row>36</xdr:row>
      <xdr:rowOff>85725</xdr:rowOff>
    </xdr:from>
    <xdr:to>
      <xdr:col>32</xdr:col>
      <xdr:colOff>390525</xdr:colOff>
      <xdr:row>59</xdr:row>
      <xdr:rowOff>138114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19050</xdr:rowOff>
    </xdr:from>
    <xdr:to>
      <xdr:col>17</xdr:col>
      <xdr:colOff>409575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D1" workbookViewId="0">
      <selection activeCell="G12" sqref="G12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5" width="9.140625" style="2"/>
    <col min="6" max="6" width="31.85546875" style="2" bestFit="1" customWidth="1"/>
    <col min="7" max="7" width="17.7109375" style="2" customWidth="1"/>
    <col min="8" max="8" width="11.7109375" style="6" customWidth="1"/>
    <col min="9" max="16384" width="9.140625" style="2"/>
  </cols>
  <sheetData>
    <row r="1" spans="1:8" x14ac:dyDescent="0.25">
      <c r="A1" s="2" t="s">
        <v>284</v>
      </c>
      <c r="F1" s="2" t="s">
        <v>285</v>
      </c>
      <c r="G1" s="73">
        <v>43310</v>
      </c>
    </row>
    <row r="2" spans="1:8" x14ac:dyDescent="0.25">
      <c r="A2" s="1" t="s">
        <v>121</v>
      </c>
      <c r="B2" s="1" t="s">
        <v>20</v>
      </c>
      <c r="C2" s="1" t="s">
        <v>19</v>
      </c>
      <c r="F2" s="1" t="s">
        <v>121</v>
      </c>
      <c r="G2" s="1" t="s">
        <v>20</v>
      </c>
      <c r="H2" s="1" t="s">
        <v>19</v>
      </c>
    </row>
    <row r="3" spans="1:8" x14ac:dyDescent="0.25">
      <c r="A3" s="3" t="s">
        <v>122</v>
      </c>
      <c r="B3" s="27">
        <v>38600</v>
      </c>
      <c r="C3" s="5" t="s">
        <v>124</v>
      </c>
      <c r="F3" s="3" t="s">
        <v>122</v>
      </c>
      <c r="G3" s="27">
        <v>37200</v>
      </c>
      <c r="H3" s="5" t="s">
        <v>124</v>
      </c>
    </row>
    <row r="4" spans="1:8" x14ac:dyDescent="0.25">
      <c r="A4" s="3" t="s">
        <v>123</v>
      </c>
      <c r="B4" s="27">
        <v>21157</v>
      </c>
      <c r="C4" s="5" t="s">
        <v>124</v>
      </c>
      <c r="F4" s="3" t="s">
        <v>123</v>
      </c>
      <c r="G4" s="27">
        <v>20736</v>
      </c>
      <c r="H4" s="5" t="s">
        <v>124</v>
      </c>
    </row>
    <row r="5" spans="1:8" x14ac:dyDescent="0.25">
      <c r="A5" s="3" t="s">
        <v>125</v>
      </c>
      <c r="B5" s="27">
        <v>38600</v>
      </c>
      <c r="C5" s="5" t="s">
        <v>124</v>
      </c>
      <c r="F5" s="3" t="s">
        <v>125</v>
      </c>
      <c r="G5" s="27">
        <v>37200</v>
      </c>
      <c r="H5" s="5" t="s">
        <v>124</v>
      </c>
    </row>
    <row r="6" spans="1:8" x14ac:dyDescent="0.25">
      <c r="A6" s="3" t="s">
        <v>126</v>
      </c>
      <c r="B6" s="27">
        <v>30900</v>
      </c>
      <c r="C6" s="5" t="s">
        <v>124</v>
      </c>
      <c r="F6" s="3" t="s">
        <v>126</v>
      </c>
      <c r="G6" s="27">
        <v>30140</v>
      </c>
      <c r="H6" s="5" t="s">
        <v>124</v>
      </c>
    </row>
    <row r="7" spans="1:8" x14ac:dyDescent="0.25">
      <c r="A7" s="3" t="s">
        <v>127</v>
      </c>
      <c r="B7" s="27">
        <v>0</v>
      </c>
      <c r="C7" s="5" t="s">
        <v>124</v>
      </c>
      <c r="F7" s="3" t="s">
        <v>127</v>
      </c>
      <c r="G7" s="27">
        <v>0</v>
      </c>
      <c r="H7" s="5" t="s">
        <v>124</v>
      </c>
    </row>
    <row r="8" spans="1:8" x14ac:dyDescent="0.25">
      <c r="A8" s="3" t="s">
        <v>128</v>
      </c>
      <c r="B8" s="27">
        <v>9743</v>
      </c>
      <c r="C8" s="5" t="s">
        <v>124</v>
      </c>
      <c r="F8" s="3" t="s">
        <v>128</v>
      </c>
      <c r="G8" s="27">
        <v>9404</v>
      </c>
      <c r="H8" s="5" t="s">
        <v>124</v>
      </c>
    </row>
    <row r="9" spans="1:8" x14ac:dyDescent="0.25">
      <c r="A9" s="3" t="s">
        <v>129</v>
      </c>
      <c r="B9" s="27">
        <v>9335</v>
      </c>
      <c r="C9" s="5" t="s">
        <v>124</v>
      </c>
      <c r="F9" s="3" t="s">
        <v>129</v>
      </c>
      <c r="G9" s="27">
        <v>9428</v>
      </c>
      <c r="H9" s="5" t="s">
        <v>124</v>
      </c>
    </row>
    <row r="12" spans="1:8" x14ac:dyDescent="0.25">
      <c r="A12" s="1" t="s">
        <v>0</v>
      </c>
      <c r="B12" s="1" t="s">
        <v>20</v>
      </c>
      <c r="C12" s="1" t="s">
        <v>19</v>
      </c>
      <c r="F12" s="1" t="s">
        <v>0</v>
      </c>
      <c r="G12" s="1" t="s">
        <v>20</v>
      </c>
      <c r="H12" s="1" t="s">
        <v>19</v>
      </c>
    </row>
    <row r="13" spans="1:8" x14ac:dyDescent="0.25">
      <c r="A13" s="3" t="s">
        <v>1</v>
      </c>
      <c r="B13" s="7">
        <v>8.6</v>
      </c>
      <c r="C13" s="5"/>
      <c r="F13" s="3" t="s">
        <v>1</v>
      </c>
      <c r="G13" s="7">
        <v>8.6</v>
      </c>
      <c r="H13" s="5"/>
    </row>
    <row r="14" spans="1:8" x14ac:dyDescent="0.25">
      <c r="A14" s="3" t="s">
        <v>2</v>
      </c>
      <c r="B14" s="7">
        <v>23</v>
      </c>
      <c r="C14" s="5" t="s">
        <v>23</v>
      </c>
      <c r="F14" s="3" t="s">
        <v>2</v>
      </c>
      <c r="G14" s="7">
        <v>23</v>
      </c>
      <c r="H14" s="5" t="s">
        <v>23</v>
      </c>
    </row>
    <row r="15" spans="1:8" x14ac:dyDescent="0.25">
      <c r="A15" s="3" t="s">
        <v>3</v>
      </c>
      <c r="B15" s="7">
        <v>0.11</v>
      </c>
      <c r="C15" s="5"/>
      <c r="F15" s="3" t="s">
        <v>3</v>
      </c>
      <c r="G15" s="7">
        <v>0.11</v>
      </c>
      <c r="H15" s="5"/>
    </row>
    <row r="16" spans="1:8" x14ac:dyDescent="0.25">
      <c r="A16" s="3" t="s">
        <v>4</v>
      </c>
      <c r="B16" s="7">
        <v>0.28000000000000003</v>
      </c>
      <c r="C16" s="5"/>
      <c r="F16" s="3" t="s">
        <v>4</v>
      </c>
      <c r="G16" s="7">
        <v>0.28000000000000003</v>
      </c>
      <c r="H16" s="5"/>
    </row>
    <row r="17" spans="1:8" x14ac:dyDescent="0.25">
      <c r="A17" s="15" t="s">
        <v>5</v>
      </c>
      <c r="B17" s="16">
        <v>1</v>
      </c>
      <c r="C17" s="17"/>
      <c r="F17" s="15" t="s">
        <v>5</v>
      </c>
      <c r="G17" s="16">
        <v>0.96</v>
      </c>
      <c r="H17" s="17"/>
    </row>
    <row r="18" spans="1:8" x14ac:dyDescent="0.25">
      <c r="A18" s="3" t="s">
        <v>6</v>
      </c>
      <c r="B18" s="7">
        <v>26</v>
      </c>
      <c r="C18" s="5" t="s">
        <v>24</v>
      </c>
      <c r="F18" s="3" t="s">
        <v>6</v>
      </c>
      <c r="G18" s="7">
        <v>26</v>
      </c>
      <c r="H18" s="5" t="s">
        <v>24</v>
      </c>
    </row>
    <row r="19" spans="1:8" x14ac:dyDescent="0.25">
      <c r="A19" s="3" t="s">
        <v>7</v>
      </c>
      <c r="B19" s="7">
        <v>5.4279999999999999</v>
      </c>
      <c r="C19" s="5" t="s">
        <v>24</v>
      </c>
      <c r="F19" s="3" t="s">
        <v>7</v>
      </c>
      <c r="G19" s="7">
        <v>5.4279999999999999</v>
      </c>
      <c r="H19" s="5" t="s">
        <v>24</v>
      </c>
    </row>
    <row r="20" spans="1:8" x14ac:dyDescent="0.25">
      <c r="A20" s="3" t="s">
        <v>8</v>
      </c>
      <c r="B20" s="7">
        <v>1.38</v>
      </c>
      <c r="C20" s="5" t="s">
        <v>24</v>
      </c>
      <c r="F20" s="3" t="s">
        <v>8</v>
      </c>
      <c r="G20" s="7">
        <v>1.38</v>
      </c>
      <c r="H20" s="5" t="s">
        <v>24</v>
      </c>
    </row>
    <row r="21" spans="1:8" x14ac:dyDescent="0.25">
      <c r="A21" s="3" t="s">
        <v>9</v>
      </c>
      <c r="B21" s="7">
        <v>3.806</v>
      </c>
      <c r="C21" s="5" t="s">
        <v>24</v>
      </c>
      <c r="F21" s="3" t="s">
        <v>9</v>
      </c>
      <c r="G21" s="7">
        <v>3.806</v>
      </c>
      <c r="H21" s="5" t="s">
        <v>24</v>
      </c>
    </row>
    <row r="22" spans="1:8" x14ac:dyDescent="0.25">
      <c r="A22" s="3" t="s">
        <v>10</v>
      </c>
      <c r="B22" s="7">
        <v>72.72</v>
      </c>
      <c r="C22" s="5" t="s">
        <v>25</v>
      </c>
      <c r="F22" s="3" t="s">
        <v>10</v>
      </c>
      <c r="G22" s="7">
        <v>72.72</v>
      </c>
      <c r="H22" s="5" t="s">
        <v>25</v>
      </c>
    </row>
    <row r="23" spans="1:8" x14ac:dyDescent="0.25">
      <c r="A23" s="3" t="s">
        <v>11</v>
      </c>
      <c r="B23" s="7">
        <f>B22*2</f>
        <v>145.44</v>
      </c>
      <c r="C23" s="5" t="s">
        <v>25</v>
      </c>
      <c r="F23" s="3" t="s">
        <v>11</v>
      </c>
      <c r="G23" s="7">
        <f>G22*2</f>
        <v>145.44</v>
      </c>
      <c r="H23" s="5" t="s">
        <v>25</v>
      </c>
    </row>
    <row r="24" spans="1:8" x14ac:dyDescent="0.25">
      <c r="A24" s="3" t="s">
        <v>12</v>
      </c>
      <c r="B24" s="7">
        <f>B23*0.8</f>
        <v>116.352</v>
      </c>
      <c r="C24" s="5" t="s">
        <v>25</v>
      </c>
      <c r="F24" s="3" t="s">
        <v>12</v>
      </c>
      <c r="G24" s="7">
        <f>G23*0.8</f>
        <v>116.352</v>
      </c>
      <c r="H24" s="5" t="s">
        <v>25</v>
      </c>
    </row>
    <row r="25" spans="1:8" x14ac:dyDescent="0.25">
      <c r="A25" s="3" t="s">
        <v>13</v>
      </c>
      <c r="B25" s="7">
        <f>B22*0.6</f>
        <v>43.631999999999998</v>
      </c>
      <c r="C25" s="5" t="s">
        <v>25</v>
      </c>
      <c r="F25" s="3" t="s">
        <v>13</v>
      </c>
      <c r="G25" s="7">
        <f>G22*0.6</f>
        <v>43.631999999999998</v>
      </c>
      <c r="H25" s="5" t="s">
        <v>25</v>
      </c>
    </row>
    <row r="26" spans="1:8" x14ac:dyDescent="0.25">
      <c r="A26" s="8" t="s">
        <v>14</v>
      </c>
      <c r="B26" s="9">
        <v>2</v>
      </c>
      <c r="C26" s="10" t="s">
        <v>23</v>
      </c>
      <c r="F26" s="8" t="s">
        <v>14</v>
      </c>
      <c r="G26" s="9">
        <v>2</v>
      </c>
      <c r="H26" s="10" t="s">
        <v>23</v>
      </c>
    </row>
    <row r="27" spans="1:8" x14ac:dyDescent="0.25">
      <c r="A27" s="8" t="s">
        <v>15</v>
      </c>
      <c r="B27" s="9">
        <v>0</v>
      </c>
      <c r="C27" s="10" t="s">
        <v>23</v>
      </c>
      <c r="F27" s="8" t="s">
        <v>15</v>
      </c>
      <c r="G27" s="9">
        <v>0</v>
      </c>
      <c r="H27" s="10" t="s">
        <v>23</v>
      </c>
    </row>
    <row r="28" spans="1:8" x14ac:dyDescent="0.25">
      <c r="A28" s="3" t="s">
        <v>21</v>
      </c>
      <c r="B28" s="7">
        <v>10.361219999999999</v>
      </c>
      <c r="C28" s="5" t="s">
        <v>24</v>
      </c>
      <c r="F28" s="3" t="s">
        <v>21</v>
      </c>
      <c r="G28" s="7">
        <v>10.361219999999999</v>
      </c>
      <c r="H28" s="5" t="s">
        <v>24</v>
      </c>
    </row>
    <row r="29" spans="1:8" x14ac:dyDescent="0.25">
      <c r="A29" s="3" t="s">
        <v>17</v>
      </c>
      <c r="B29" s="5" t="s">
        <v>22</v>
      </c>
      <c r="C29" s="5"/>
      <c r="F29" s="3" t="s">
        <v>17</v>
      </c>
      <c r="G29" s="5" t="s">
        <v>22</v>
      </c>
      <c r="H29" s="5"/>
    </row>
    <row r="30" spans="1:8" x14ac:dyDescent="0.25">
      <c r="A30" s="12" t="s">
        <v>16</v>
      </c>
      <c r="B30" s="24">
        <v>0.28000000000000003</v>
      </c>
      <c r="C30" s="14"/>
      <c r="F30" s="12" t="s">
        <v>16</v>
      </c>
      <c r="G30" s="24">
        <v>0.28000000000000003</v>
      </c>
      <c r="H30" s="14"/>
    </row>
    <row r="31" spans="1:8" x14ac:dyDescent="0.25">
      <c r="A31" s="3" t="s">
        <v>18</v>
      </c>
      <c r="B31" s="4">
        <v>1</v>
      </c>
      <c r="C31" s="5"/>
      <c r="F31" s="3" t="s">
        <v>18</v>
      </c>
      <c r="G31" s="4">
        <v>1</v>
      </c>
      <c r="H31" s="5"/>
    </row>
    <row r="34" spans="1:8" x14ac:dyDescent="0.25">
      <c r="A34" s="1" t="s">
        <v>26</v>
      </c>
      <c r="B34" s="1" t="s">
        <v>20</v>
      </c>
      <c r="C34" s="1" t="s">
        <v>19</v>
      </c>
      <c r="F34" s="1" t="s">
        <v>26</v>
      </c>
      <c r="G34" s="1" t="s">
        <v>20</v>
      </c>
      <c r="H34" s="1" t="s">
        <v>19</v>
      </c>
    </row>
    <row r="35" spans="1:8" x14ac:dyDescent="0.25">
      <c r="A35" s="3" t="s">
        <v>1</v>
      </c>
      <c r="B35" s="7">
        <v>4.3</v>
      </c>
      <c r="C35" s="5"/>
      <c r="F35" s="3" t="s">
        <v>1</v>
      </c>
      <c r="G35" s="7">
        <v>4.3</v>
      </c>
      <c r="H35" s="5"/>
    </row>
    <row r="36" spans="1:8" x14ac:dyDescent="0.25">
      <c r="A36" s="3" t="s">
        <v>2</v>
      </c>
      <c r="B36" s="7">
        <v>30</v>
      </c>
      <c r="C36" s="5" t="s">
        <v>23</v>
      </c>
      <c r="F36" s="3" t="s">
        <v>2</v>
      </c>
      <c r="G36" s="7">
        <v>30</v>
      </c>
      <c r="H36" s="5" t="s">
        <v>23</v>
      </c>
    </row>
    <row r="37" spans="1:8" x14ac:dyDescent="0.25">
      <c r="A37" s="3" t="s">
        <v>3</v>
      </c>
      <c r="B37" s="7">
        <v>0.11</v>
      </c>
      <c r="C37" s="5"/>
      <c r="F37" s="3" t="s">
        <v>3</v>
      </c>
      <c r="G37" s="7">
        <v>0.11</v>
      </c>
      <c r="H37" s="5"/>
    </row>
    <row r="38" spans="1:8" x14ac:dyDescent="0.25">
      <c r="A38" s="3" t="s">
        <v>4</v>
      </c>
      <c r="B38" s="7">
        <v>0.37069999999999997</v>
      </c>
      <c r="C38" s="5"/>
      <c r="F38" s="3" t="s">
        <v>4</v>
      </c>
      <c r="G38" s="7">
        <v>0.37069999999999997</v>
      </c>
      <c r="H38" s="5"/>
    </row>
    <row r="39" spans="1:8" x14ac:dyDescent="0.25">
      <c r="A39" s="12" t="s">
        <v>5</v>
      </c>
      <c r="B39" s="13">
        <v>0.9</v>
      </c>
      <c r="C39" s="14"/>
      <c r="F39" s="12" t="s">
        <v>5</v>
      </c>
      <c r="G39" s="13">
        <v>0.9</v>
      </c>
      <c r="H39" s="14"/>
    </row>
    <row r="40" spans="1:8" x14ac:dyDescent="0.25">
      <c r="A40" s="3" t="s">
        <v>6</v>
      </c>
      <c r="B40" s="7">
        <v>10</v>
      </c>
      <c r="C40" s="5" t="s">
        <v>24</v>
      </c>
      <c r="F40" s="3" t="s">
        <v>6</v>
      </c>
      <c r="G40" s="7">
        <v>10</v>
      </c>
      <c r="H40" s="5" t="s">
        <v>24</v>
      </c>
    </row>
    <row r="41" spans="1:8" x14ac:dyDescent="0.25">
      <c r="A41" s="3" t="s">
        <v>7</v>
      </c>
      <c r="B41" s="7">
        <v>3.3940000000000001</v>
      </c>
      <c r="C41" s="5" t="s">
        <v>24</v>
      </c>
      <c r="F41" s="3" t="s">
        <v>7</v>
      </c>
      <c r="G41" s="7">
        <v>3.3940000000000001</v>
      </c>
      <c r="H41" s="5" t="s">
        <v>24</v>
      </c>
    </row>
    <row r="42" spans="1:8" x14ac:dyDescent="0.25">
      <c r="A42" s="3" t="s">
        <v>8</v>
      </c>
      <c r="B42" s="7">
        <v>1.258</v>
      </c>
      <c r="C42" s="5" t="s">
        <v>24</v>
      </c>
      <c r="F42" s="3" t="s">
        <v>8</v>
      </c>
      <c r="G42" s="7">
        <v>1.258</v>
      </c>
      <c r="H42" s="5" t="s">
        <v>24</v>
      </c>
    </row>
    <row r="43" spans="1:8" x14ac:dyDescent="0.25">
      <c r="A43" s="3" t="s">
        <v>9</v>
      </c>
      <c r="B43" s="7">
        <v>2.4895</v>
      </c>
      <c r="C43" s="5" t="s">
        <v>24</v>
      </c>
      <c r="F43" s="3" t="s">
        <v>9</v>
      </c>
      <c r="G43" s="7">
        <v>2.4895</v>
      </c>
      <c r="H43" s="5" t="s">
        <v>24</v>
      </c>
    </row>
    <row r="44" spans="1:8" x14ac:dyDescent="0.25">
      <c r="A44" s="3" t="s">
        <v>10</v>
      </c>
      <c r="B44" s="7">
        <v>23.25</v>
      </c>
      <c r="C44" s="5" t="s">
        <v>25</v>
      </c>
      <c r="F44" s="3" t="s">
        <v>10</v>
      </c>
      <c r="G44" s="7">
        <v>23.25</v>
      </c>
      <c r="H44" s="5" t="s">
        <v>25</v>
      </c>
    </row>
    <row r="45" spans="1:8" x14ac:dyDescent="0.25">
      <c r="A45" s="3" t="s">
        <v>11</v>
      </c>
      <c r="B45" s="7">
        <f>B44*2</f>
        <v>46.5</v>
      </c>
      <c r="C45" s="5" t="s">
        <v>25</v>
      </c>
      <c r="F45" s="3" t="s">
        <v>11</v>
      </c>
      <c r="G45" s="7">
        <f>G44*2</f>
        <v>46.5</v>
      </c>
      <c r="H45" s="5" t="s">
        <v>25</v>
      </c>
    </row>
    <row r="46" spans="1:8" x14ac:dyDescent="0.25">
      <c r="A46" s="3" t="s">
        <v>12</v>
      </c>
      <c r="B46" s="7">
        <f>B45*0.8</f>
        <v>37.200000000000003</v>
      </c>
      <c r="C46" s="5" t="s">
        <v>25</v>
      </c>
      <c r="F46" s="3" t="s">
        <v>12</v>
      </c>
      <c r="G46" s="7">
        <f>G45*0.8</f>
        <v>37.200000000000003</v>
      </c>
      <c r="H46" s="5" t="s">
        <v>25</v>
      </c>
    </row>
    <row r="47" spans="1:8" x14ac:dyDescent="0.25">
      <c r="A47" s="3" t="s">
        <v>13</v>
      </c>
      <c r="B47" s="7">
        <f>B44*0.6</f>
        <v>13.95</v>
      </c>
      <c r="C47" s="5" t="s">
        <v>25</v>
      </c>
      <c r="F47" s="3" t="s">
        <v>13</v>
      </c>
      <c r="G47" s="7">
        <f>G44*0.6</f>
        <v>13.95</v>
      </c>
      <c r="H47" s="5" t="s">
        <v>25</v>
      </c>
    </row>
    <row r="48" spans="1:8" x14ac:dyDescent="0.25">
      <c r="A48" s="12" t="s">
        <v>14</v>
      </c>
      <c r="B48" s="13">
        <v>2</v>
      </c>
      <c r="C48" s="14" t="s">
        <v>23</v>
      </c>
      <c r="F48" s="12" t="s">
        <v>14</v>
      </c>
      <c r="G48" s="13">
        <v>2</v>
      </c>
      <c r="H48" s="14" t="s">
        <v>23</v>
      </c>
    </row>
    <row r="49" spans="1:8" x14ac:dyDescent="0.25">
      <c r="A49" s="12" t="s">
        <v>15</v>
      </c>
      <c r="B49" s="13">
        <v>2</v>
      </c>
      <c r="C49" s="14" t="s">
        <v>23</v>
      </c>
      <c r="F49" s="12" t="s">
        <v>15</v>
      </c>
      <c r="G49" s="13">
        <v>2</v>
      </c>
      <c r="H49" s="14" t="s">
        <v>23</v>
      </c>
    </row>
    <row r="50" spans="1:8" x14ac:dyDescent="0.25">
      <c r="A50" s="3" t="s">
        <v>21</v>
      </c>
      <c r="B50" s="7">
        <v>25.6</v>
      </c>
      <c r="C50" s="5" t="s">
        <v>24</v>
      </c>
      <c r="F50" s="3" t="s">
        <v>21</v>
      </c>
      <c r="G50" s="7">
        <v>25.6</v>
      </c>
      <c r="H50" s="5" t="s">
        <v>24</v>
      </c>
    </row>
    <row r="51" spans="1:8" x14ac:dyDescent="0.25">
      <c r="A51" s="12" t="s">
        <v>18</v>
      </c>
      <c r="B51" s="24">
        <v>0.9</v>
      </c>
      <c r="C51" s="14"/>
      <c r="F51" s="12" t="s">
        <v>18</v>
      </c>
      <c r="G51" s="24">
        <v>0.9</v>
      </c>
      <c r="H51" s="14"/>
    </row>
    <row r="54" spans="1:8" x14ac:dyDescent="0.25">
      <c r="A54" s="1" t="s">
        <v>27</v>
      </c>
      <c r="B54" s="1" t="s">
        <v>20</v>
      </c>
      <c r="C54" s="1" t="s">
        <v>19</v>
      </c>
      <c r="F54" s="1" t="s">
        <v>27</v>
      </c>
      <c r="G54" s="1" t="s">
        <v>20</v>
      </c>
      <c r="H54" s="1" t="s">
        <v>19</v>
      </c>
    </row>
    <row r="55" spans="1:8" x14ac:dyDescent="0.25">
      <c r="A55" s="3" t="s">
        <v>1</v>
      </c>
      <c r="B55" s="7">
        <v>1.7</v>
      </c>
      <c r="C55" s="5"/>
      <c r="F55" s="3" t="s">
        <v>1</v>
      </c>
      <c r="G55" s="7">
        <v>1.7</v>
      </c>
      <c r="H55" s="5"/>
    </row>
    <row r="56" spans="1:8" x14ac:dyDescent="0.25">
      <c r="A56" s="3" t="s">
        <v>2</v>
      </c>
      <c r="B56" s="7">
        <v>35</v>
      </c>
      <c r="C56" s="5" t="s">
        <v>23</v>
      </c>
      <c r="F56" s="3" t="s">
        <v>2</v>
      </c>
      <c r="G56" s="7">
        <v>35</v>
      </c>
      <c r="H56" s="5" t="s">
        <v>23</v>
      </c>
    </row>
    <row r="57" spans="1:8" x14ac:dyDescent="0.25">
      <c r="A57" s="3" t="s">
        <v>3</v>
      </c>
      <c r="B57" s="7">
        <v>0.12</v>
      </c>
      <c r="C57" s="5"/>
      <c r="F57" s="3" t="s">
        <v>3</v>
      </c>
      <c r="G57" s="7">
        <v>0.12</v>
      </c>
      <c r="H57" s="5"/>
    </row>
    <row r="58" spans="1:8" x14ac:dyDescent="0.25">
      <c r="A58" s="3" t="s">
        <v>4</v>
      </c>
      <c r="B58" s="7">
        <v>0.26</v>
      </c>
      <c r="C58" s="5"/>
      <c r="F58" s="3" t="s">
        <v>4</v>
      </c>
      <c r="G58" s="7">
        <v>0.26</v>
      </c>
      <c r="H58" s="5"/>
    </row>
    <row r="59" spans="1:8" x14ac:dyDescent="0.25">
      <c r="A59" s="12" t="s">
        <v>5</v>
      </c>
      <c r="B59" s="13">
        <v>0.9</v>
      </c>
      <c r="C59" s="14"/>
      <c r="F59" s="12" t="s">
        <v>5</v>
      </c>
      <c r="G59" s="13">
        <v>0.9</v>
      </c>
      <c r="H59" s="14"/>
    </row>
    <row r="60" spans="1:8" x14ac:dyDescent="0.25">
      <c r="A60" s="3" t="s">
        <v>6</v>
      </c>
      <c r="B60" s="7">
        <v>5.2153</v>
      </c>
      <c r="C60" s="5" t="s">
        <v>24</v>
      </c>
      <c r="F60" s="3" t="s">
        <v>6</v>
      </c>
      <c r="G60" s="7">
        <v>5.2153</v>
      </c>
      <c r="H60" s="5" t="s">
        <v>24</v>
      </c>
    </row>
    <row r="61" spans="1:8" x14ac:dyDescent="0.25">
      <c r="A61" s="3" t="s">
        <v>7</v>
      </c>
      <c r="B61" s="7">
        <v>5.5778999999999996</v>
      </c>
      <c r="C61" s="5" t="s">
        <v>24</v>
      </c>
      <c r="F61" s="3" t="s">
        <v>7</v>
      </c>
      <c r="G61" s="7">
        <v>5.5778999999999996</v>
      </c>
      <c r="H61" s="5" t="s">
        <v>24</v>
      </c>
    </row>
    <row r="62" spans="1:8" x14ac:dyDescent="0.25">
      <c r="A62" s="3" t="s">
        <v>8</v>
      </c>
      <c r="B62" s="7">
        <v>1.4547000000000001</v>
      </c>
      <c r="C62" s="5" t="s">
        <v>24</v>
      </c>
      <c r="F62" s="3" t="s">
        <v>8</v>
      </c>
      <c r="G62" s="7">
        <v>1.4547000000000001</v>
      </c>
      <c r="H62" s="5" t="s">
        <v>24</v>
      </c>
    </row>
    <row r="63" spans="1:8" x14ac:dyDescent="0.25">
      <c r="A63" s="3" t="s">
        <v>9</v>
      </c>
      <c r="B63" s="7">
        <v>3.9192</v>
      </c>
      <c r="C63" s="5" t="s">
        <v>24</v>
      </c>
      <c r="F63" s="3" t="s">
        <v>9</v>
      </c>
      <c r="G63" s="7">
        <v>3.9192</v>
      </c>
      <c r="H63" s="5" t="s">
        <v>24</v>
      </c>
    </row>
    <row r="64" spans="1:8" x14ac:dyDescent="0.25">
      <c r="A64" s="3" t="s">
        <v>10</v>
      </c>
      <c r="B64" s="7">
        <v>16</v>
      </c>
      <c r="C64" s="5" t="s">
        <v>25</v>
      </c>
      <c r="F64" s="3" t="s">
        <v>10</v>
      </c>
      <c r="G64" s="7">
        <v>16</v>
      </c>
      <c r="H64" s="5" t="s">
        <v>25</v>
      </c>
    </row>
    <row r="65" spans="1:8" x14ac:dyDescent="0.25">
      <c r="A65" s="3" t="s">
        <v>11</v>
      </c>
      <c r="B65" s="7">
        <f>B64*2</f>
        <v>32</v>
      </c>
      <c r="C65" s="5" t="s">
        <v>25</v>
      </c>
      <c r="F65" s="3" t="s">
        <v>11</v>
      </c>
      <c r="G65" s="7">
        <f>G64*2</f>
        <v>32</v>
      </c>
      <c r="H65" s="5" t="s">
        <v>25</v>
      </c>
    </row>
    <row r="66" spans="1:8" x14ac:dyDescent="0.25">
      <c r="A66" s="3" t="s">
        <v>12</v>
      </c>
      <c r="B66" s="7">
        <f>B65*0.8</f>
        <v>25.6</v>
      </c>
      <c r="C66" s="5" t="s">
        <v>25</v>
      </c>
      <c r="F66" s="3" t="s">
        <v>12</v>
      </c>
      <c r="G66" s="7">
        <f>G65*0.8</f>
        <v>25.6</v>
      </c>
      <c r="H66" s="5" t="s">
        <v>25</v>
      </c>
    </row>
    <row r="67" spans="1:8" x14ac:dyDescent="0.25">
      <c r="A67" s="3" t="s">
        <v>13</v>
      </c>
      <c r="B67" s="7">
        <f>B64*0.6</f>
        <v>9.6</v>
      </c>
      <c r="C67" s="5" t="s">
        <v>25</v>
      </c>
      <c r="F67" s="3" t="s">
        <v>13</v>
      </c>
      <c r="G67" s="7">
        <f>G64*0.6</f>
        <v>9.6</v>
      </c>
      <c r="H67" s="5" t="s">
        <v>25</v>
      </c>
    </row>
    <row r="68" spans="1:8" x14ac:dyDescent="0.25">
      <c r="A68" s="12" t="s">
        <v>14</v>
      </c>
      <c r="B68" s="13">
        <v>0</v>
      </c>
      <c r="C68" s="14" t="s">
        <v>23</v>
      </c>
      <c r="F68" s="12" t="s">
        <v>14</v>
      </c>
      <c r="G68" s="13">
        <v>0</v>
      </c>
      <c r="H68" s="14" t="s">
        <v>23</v>
      </c>
    </row>
    <row r="69" spans="1:8" x14ac:dyDescent="0.25">
      <c r="A69" s="12" t="s">
        <v>15</v>
      </c>
      <c r="B69" s="13">
        <v>0</v>
      </c>
      <c r="C69" s="14" t="s">
        <v>23</v>
      </c>
      <c r="F69" s="12" t="s">
        <v>15</v>
      </c>
      <c r="G69" s="13">
        <v>0</v>
      </c>
      <c r="H69" s="14" t="s">
        <v>23</v>
      </c>
    </row>
    <row r="70" spans="1:8" x14ac:dyDescent="0.25">
      <c r="A70" s="3" t="s">
        <v>21</v>
      </c>
      <c r="B70" s="7">
        <v>23.9</v>
      </c>
      <c r="C70" s="5" t="s">
        <v>24</v>
      </c>
      <c r="F70" s="3" t="s">
        <v>21</v>
      </c>
      <c r="G70" s="7">
        <v>23.9</v>
      </c>
      <c r="H70" s="5" t="s">
        <v>24</v>
      </c>
    </row>
    <row r="71" spans="1:8" x14ac:dyDescent="0.25">
      <c r="A71" s="12" t="s">
        <v>18</v>
      </c>
      <c r="B71" s="24">
        <v>1</v>
      </c>
      <c r="C71" s="14"/>
      <c r="F71" s="12" t="s">
        <v>18</v>
      </c>
      <c r="G71" s="24">
        <v>1</v>
      </c>
      <c r="H71" s="14"/>
    </row>
    <row r="74" spans="1:8" x14ac:dyDescent="0.25">
      <c r="A74" s="1" t="s">
        <v>28</v>
      </c>
      <c r="B74" s="1" t="s">
        <v>20</v>
      </c>
      <c r="C74" s="1" t="s">
        <v>19</v>
      </c>
      <c r="F74" s="1" t="s">
        <v>28</v>
      </c>
      <c r="G74" s="1" t="s">
        <v>20</v>
      </c>
      <c r="H74" s="1" t="s">
        <v>19</v>
      </c>
    </row>
    <row r="75" spans="1:8" x14ac:dyDescent="0.25">
      <c r="A75" s="8" t="s">
        <v>29</v>
      </c>
      <c r="B75" s="9">
        <v>4</v>
      </c>
      <c r="C75" s="10"/>
      <c r="F75" s="8" t="s">
        <v>29</v>
      </c>
      <c r="G75" s="9">
        <v>4</v>
      </c>
      <c r="H75" s="10"/>
    </row>
    <row r="76" spans="1:8" x14ac:dyDescent="0.25">
      <c r="A76" s="8" t="s">
        <v>30</v>
      </c>
      <c r="B76" s="9">
        <v>0.74550000000000005</v>
      </c>
      <c r="C76" s="10"/>
      <c r="F76" s="8" t="s">
        <v>30</v>
      </c>
      <c r="G76" s="9">
        <v>0.74550000000000005</v>
      </c>
      <c r="H76" s="10"/>
    </row>
    <row r="77" spans="1:8" x14ac:dyDescent="0.25">
      <c r="A77" s="8" t="s">
        <v>31</v>
      </c>
      <c r="B77" s="9">
        <v>2</v>
      </c>
      <c r="C77" s="10"/>
      <c r="F77" s="8" t="s">
        <v>31</v>
      </c>
      <c r="G77" s="9">
        <v>2</v>
      </c>
      <c r="H77" s="10"/>
    </row>
    <row r="78" spans="1:8" x14ac:dyDescent="0.25">
      <c r="A78" s="8" t="s">
        <v>32</v>
      </c>
      <c r="B78" s="9">
        <v>3</v>
      </c>
      <c r="C78" s="10"/>
      <c r="F78" s="8" t="s">
        <v>32</v>
      </c>
      <c r="G78" s="9">
        <v>3</v>
      </c>
      <c r="H78" s="10"/>
    </row>
    <row r="79" spans="1:8" x14ac:dyDescent="0.25">
      <c r="A79" s="3" t="s">
        <v>33</v>
      </c>
      <c r="B79" s="7">
        <v>6</v>
      </c>
      <c r="C79" s="5" t="s">
        <v>24</v>
      </c>
      <c r="F79" s="3" t="s">
        <v>33</v>
      </c>
      <c r="G79" s="7">
        <v>6</v>
      </c>
      <c r="H79" s="5" t="s">
        <v>24</v>
      </c>
    </row>
    <row r="80" spans="1:8" x14ac:dyDescent="0.25">
      <c r="A80" s="3" t="s">
        <v>34</v>
      </c>
      <c r="B80" s="7">
        <v>9</v>
      </c>
      <c r="C80" s="5" t="s">
        <v>24</v>
      </c>
      <c r="F80" s="3" t="s">
        <v>34</v>
      </c>
      <c r="G80" s="7">
        <v>9</v>
      </c>
      <c r="H80" s="5" t="s">
        <v>24</v>
      </c>
    </row>
    <row r="81" spans="1:8" x14ac:dyDescent="0.25">
      <c r="A81" s="3" t="s">
        <v>35</v>
      </c>
      <c r="B81" s="7">
        <v>14.9</v>
      </c>
      <c r="C81" s="5" t="s">
        <v>24</v>
      </c>
      <c r="F81" s="3" t="s">
        <v>35</v>
      </c>
      <c r="G81" s="7">
        <v>14.9</v>
      </c>
      <c r="H81" s="5" t="s">
        <v>24</v>
      </c>
    </row>
    <row r="82" spans="1:8" x14ac:dyDescent="0.25">
      <c r="A82" s="3" t="s">
        <v>36</v>
      </c>
      <c r="B82" s="7">
        <v>29.9</v>
      </c>
      <c r="C82" s="5" t="s">
        <v>24</v>
      </c>
      <c r="F82" s="3" t="s">
        <v>36</v>
      </c>
      <c r="G82" s="7">
        <v>29.9</v>
      </c>
      <c r="H82" s="5" t="s">
        <v>24</v>
      </c>
    </row>
    <row r="83" spans="1:8" x14ac:dyDescent="0.25">
      <c r="A83" s="8" t="s">
        <v>37</v>
      </c>
      <c r="B83" s="9">
        <v>0</v>
      </c>
      <c r="C83" s="10"/>
      <c r="F83" s="8" t="s">
        <v>37</v>
      </c>
      <c r="G83" s="9">
        <v>0</v>
      </c>
      <c r="H83" s="10"/>
    </row>
    <row r="84" spans="1:8" x14ac:dyDescent="0.25">
      <c r="A84" s="8" t="s">
        <v>38</v>
      </c>
      <c r="B84" s="9">
        <v>0</v>
      </c>
      <c r="C84" s="10"/>
      <c r="F84" s="8" t="s">
        <v>38</v>
      </c>
      <c r="G84" s="9">
        <v>0</v>
      </c>
      <c r="H84" s="10"/>
    </row>
    <row r="85" spans="1:8" x14ac:dyDescent="0.25">
      <c r="A85" s="3" t="s">
        <v>39</v>
      </c>
      <c r="B85" s="7">
        <v>3</v>
      </c>
      <c r="C85" s="5" t="s">
        <v>24</v>
      </c>
      <c r="F85" s="3" t="s">
        <v>39</v>
      </c>
      <c r="G85" s="7">
        <v>3</v>
      </c>
      <c r="H85" s="5" t="s">
        <v>24</v>
      </c>
    </row>
    <row r="86" spans="1:8" x14ac:dyDescent="0.25">
      <c r="A86" s="3" t="s">
        <v>40</v>
      </c>
      <c r="B86" s="7">
        <v>3.4</v>
      </c>
      <c r="C86" s="5" t="s">
        <v>24</v>
      </c>
      <c r="F86" s="3" t="s">
        <v>40</v>
      </c>
      <c r="G86" s="7">
        <v>3.4</v>
      </c>
      <c r="H86" s="5" t="s">
        <v>24</v>
      </c>
    </row>
    <row r="87" spans="1:8" x14ac:dyDescent="0.25">
      <c r="A87" s="15" t="s">
        <v>41</v>
      </c>
      <c r="B87" s="16">
        <v>197.35</v>
      </c>
      <c r="C87" s="17" t="s">
        <v>25</v>
      </c>
      <c r="F87" s="15" t="s">
        <v>41</v>
      </c>
      <c r="G87" s="16">
        <v>197.35</v>
      </c>
      <c r="H87" s="17" t="s">
        <v>25</v>
      </c>
    </row>
    <row r="88" spans="1:8" x14ac:dyDescent="0.25">
      <c r="A88" s="15" t="s">
        <v>11</v>
      </c>
      <c r="B88" s="16">
        <v>269.8</v>
      </c>
      <c r="C88" s="17" t="s">
        <v>25</v>
      </c>
      <c r="F88" s="15" t="s">
        <v>11</v>
      </c>
      <c r="G88" s="16">
        <v>280</v>
      </c>
      <c r="H88" s="17" t="s">
        <v>25</v>
      </c>
    </row>
    <row r="89" spans="1:8" x14ac:dyDescent="0.25">
      <c r="A89" s="15" t="s">
        <v>42</v>
      </c>
      <c r="B89" s="16">
        <v>8.0109999999999992</v>
      </c>
      <c r="C89" s="17" t="s">
        <v>25</v>
      </c>
      <c r="F89" s="15" t="s">
        <v>42</v>
      </c>
      <c r="G89" s="16">
        <v>8.0109999999999992</v>
      </c>
      <c r="H89" s="17" t="s">
        <v>25</v>
      </c>
    </row>
    <row r="90" spans="1:8" x14ac:dyDescent="0.25">
      <c r="A90" s="8" t="s">
        <v>43</v>
      </c>
      <c r="B90" s="9">
        <v>3.2</v>
      </c>
      <c r="C90" s="10" t="s">
        <v>24</v>
      </c>
      <c r="F90" s="8" t="s">
        <v>43</v>
      </c>
      <c r="G90" s="9">
        <v>3.2</v>
      </c>
      <c r="H90" s="10" t="s">
        <v>24</v>
      </c>
    </row>
    <row r="91" spans="1:8" x14ac:dyDescent="0.25">
      <c r="A91" s="8" t="s">
        <v>44</v>
      </c>
      <c r="B91" s="11">
        <f>10^5</f>
        <v>100000</v>
      </c>
      <c r="C91" s="10" t="s">
        <v>48</v>
      </c>
      <c r="F91" s="8" t="s">
        <v>44</v>
      </c>
      <c r="G91" s="74">
        <v>8.1</v>
      </c>
      <c r="H91" s="10" t="s">
        <v>286</v>
      </c>
    </row>
    <row r="92" spans="1:8" x14ac:dyDescent="0.25">
      <c r="A92" s="3" t="s">
        <v>45</v>
      </c>
      <c r="B92" s="7">
        <v>3.4</v>
      </c>
      <c r="C92" s="5" t="s">
        <v>24</v>
      </c>
      <c r="F92" s="3" t="s">
        <v>45</v>
      </c>
      <c r="G92" s="7">
        <v>3.4</v>
      </c>
      <c r="H92" s="5" t="s">
        <v>24</v>
      </c>
    </row>
    <row r="93" spans="1:8" x14ac:dyDescent="0.25">
      <c r="A93" s="3" t="s">
        <v>46</v>
      </c>
      <c r="B93" s="7">
        <v>3.4</v>
      </c>
      <c r="C93" s="5" t="s">
        <v>24</v>
      </c>
      <c r="F93" s="3" t="s">
        <v>46</v>
      </c>
      <c r="G93" s="7">
        <v>3.4</v>
      </c>
      <c r="H93" s="5" t="s">
        <v>24</v>
      </c>
    </row>
    <row r="94" spans="1:8" x14ac:dyDescent="0.25">
      <c r="A94" s="3" t="s">
        <v>47</v>
      </c>
      <c r="B94" s="7">
        <v>3.4</v>
      </c>
      <c r="C94" s="5" t="s">
        <v>24</v>
      </c>
      <c r="F94" s="3" t="s">
        <v>47</v>
      </c>
      <c r="G94" s="7">
        <v>3.4</v>
      </c>
      <c r="H94" s="5" t="s">
        <v>24</v>
      </c>
    </row>
    <row r="97" spans="1:8" s="19" customFormat="1" x14ac:dyDescent="0.25">
      <c r="A97" s="18" t="s">
        <v>49</v>
      </c>
      <c r="B97" s="18" t="s">
        <v>20</v>
      </c>
      <c r="C97" s="18" t="s">
        <v>19</v>
      </c>
      <c r="F97" s="18" t="s">
        <v>49</v>
      </c>
      <c r="G97" s="18" t="s">
        <v>20</v>
      </c>
      <c r="H97" s="18" t="s">
        <v>19</v>
      </c>
    </row>
    <row r="98" spans="1:8" s="19" customFormat="1" x14ac:dyDescent="0.25">
      <c r="A98" s="20" t="s">
        <v>50</v>
      </c>
      <c r="B98" s="21">
        <v>2</v>
      </c>
      <c r="C98" s="22"/>
      <c r="F98" s="20" t="s">
        <v>50</v>
      </c>
      <c r="G98" s="21">
        <v>2</v>
      </c>
      <c r="H98" s="22"/>
    </row>
    <row r="99" spans="1:8" s="19" customFormat="1" x14ac:dyDescent="0.25">
      <c r="A99" s="20" t="s">
        <v>51</v>
      </c>
      <c r="B99" s="21">
        <v>5</v>
      </c>
      <c r="C99" s="22"/>
      <c r="F99" s="20" t="s">
        <v>51</v>
      </c>
      <c r="G99" s="21">
        <v>5</v>
      </c>
      <c r="H99" s="22"/>
    </row>
    <row r="100" spans="1:8" s="19" customFormat="1" x14ac:dyDescent="0.25">
      <c r="A100" s="8" t="s">
        <v>75</v>
      </c>
      <c r="B100" s="9">
        <v>28000</v>
      </c>
      <c r="C100" s="10" t="s">
        <v>81</v>
      </c>
      <c r="F100" s="8" t="s">
        <v>75</v>
      </c>
      <c r="G100" s="9">
        <v>28000</v>
      </c>
      <c r="H100" s="10" t="s">
        <v>81</v>
      </c>
    </row>
    <row r="101" spans="1:8" s="19" customFormat="1" x14ac:dyDescent="0.25">
      <c r="A101" s="8" t="s">
        <v>76</v>
      </c>
      <c r="B101" s="9">
        <v>35000</v>
      </c>
      <c r="C101" s="10" t="s">
        <v>80</v>
      </c>
      <c r="F101" s="8" t="s">
        <v>76</v>
      </c>
      <c r="G101" s="9">
        <v>35000</v>
      </c>
      <c r="H101" s="10" t="s">
        <v>80</v>
      </c>
    </row>
    <row r="102" spans="1:8" s="19" customFormat="1" x14ac:dyDescent="0.25">
      <c r="A102" s="8" t="s">
        <v>77</v>
      </c>
      <c r="B102" s="9">
        <v>0.78</v>
      </c>
      <c r="C102" s="10"/>
      <c r="F102" s="8" t="s">
        <v>77</v>
      </c>
      <c r="G102" s="9">
        <v>0.78</v>
      </c>
      <c r="H102" s="10"/>
    </row>
    <row r="103" spans="1:8" s="19" customFormat="1" x14ac:dyDescent="0.25">
      <c r="A103" s="8" t="s">
        <v>78</v>
      </c>
      <c r="B103" s="9">
        <v>0</v>
      </c>
      <c r="C103" s="10" t="s">
        <v>79</v>
      </c>
      <c r="F103" s="8" t="s">
        <v>78</v>
      </c>
      <c r="G103" s="9">
        <v>0</v>
      </c>
      <c r="H103" s="10" t="s">
        <v>79</v>
      </c>
    </row>
    <row r="104" spans="1:8" s="19" customFormat="1" x14ac:dyDescent="0.25">
      <c r="A104" s="20" t="s">
        <v>52</v>
      </c>
      <c r="B104" s="21">
        <v>3.1</v>
      </c>
      <c r="C104" s="22" t="s">
        <v>24</v>
      </c>
      <c r="F104" s="20" t="s">
        <v>52</v>
      </c>
      <c r="G104" s="21">
        <v>3.1</v>
      </c>
      <c r="H104" s="22" t="s">
        <v>24</v>
      </c>
    </row>
    <row r="105" spans="1:8" s="19" customFormat="1" x14ac:dyDescent="0.25">
      <c r="A105" s="20" t="s">
        <v>53</v>
      </c>
      <c r="B105" s="21">
        <v>1.64</v>
      </c>
      <c r="C105" s="22" t="s">
        <v>24</v>
      </c>
      <c r="F105" s="20" t="s">
        <v>53</v>
      </c>
      <c r="G105" s="21">
        <v>1.64</v>
      </c>
      <c r="H105" s="22" t="s">
        <v>24</v>
      </c>
    </row>
    <row r="106" spans="1:8" s="19" customFormat="1" x14ac:dyDescent="0.25">
      <c r="A106" s="20" t="s">
        <v>54</v>
      </c>
      <c r="B106" s="21">
        <v>9.7210000000000001</v>
      </c>
      <c r="C106" s="22" t="s">
        <v>24</v>
      </c>
      <c r="F106" s="20" t="s">
        <v>54</v>
      </c>
      <c r="G106" s="21">
        <v>9.7210000000000001</v>
      </c>
      <c r="H106" s="22" t="s">
        <v>24</v>
      </c>
    </row>
    <row r="107" spans="1:8" s="19" customFormat="1" x14ac:dyDescent="0.25">
      <c r="A107" s="20" t="s">
        <v>55</v>
      </c>
      <c r="B107" s="21">
        <v>3.984</v>
      </c>
      <c r="C107" s="22" t="s">
        <v>24</v>
      </c>
      <c r="F107" s="20" t="s">
        <v>55</v>
      </c>
      <c r="G107" s="21">
        <v>3.984</v>
      </c>
      <c r="H107" s="22" t="s">
        <v>24</v>
      </c>
    </row>
    <row r="108" spans="1:8" s="19" customFormat="1" x14ac:dyDescent="0.25">
      <c r="A108" s="20" t="s">
        <v>56</v>
      </c>
      <c r="B108" s="21">
        <v>-1</v>
      </c>
      <c r="C108" s="22" t="s">
        <v>24</v>
      </c>
      <c r="F108" s="20" t="s">
        <v>56</v>
      </c>
      <c r="G108" s="21">
        <v>-1</v>
      </c>
      <c r="H108" s="22" t="s">
        <v>24</v>
      </c>
    </row>
    <row r="109" spans="1:8" s="19" customFormat="1" x14ac:dyDescent="0.25">
      <c r="A109" s="20" t="s">
        <v>11</v>
      </c>
      <c r="B109" s="21">
        <f>1.1*PI()*B105*B104</f>
        <v>17.569042755935559</v>
      </c>
      <c r="C109" s="22" t="s">
        <v>25</v>
      </c>
      <c r="F109" s="20" t="s">
        <v>11</v>
      </c>
      <c r="G109" s="21">
        <f>1.1*PI()*G105*G104</f>
        <v>17.569042755935559</v>
      </c>
      <c r="H109" s="22" t="s">
        <v>25</v>
      </c>
    </row>
    <row r="110" spans="1:8" s="19" customFormat="1" x14ac:dyDescent="0.25">
      <c r="A110" s="23" t="s">
        <v>57</v>
      </c>
      <c r="B110" s="75" t="s">
        <v>58</v>
      </c>
      <c r="C110" s="76"/>
      <c r="F110" s="23" t="s">
        <v>57</v>
      </c>
      <c r="G110" s="75" t="s">
        <v>58</v>
      </c>
      <c r="H110" s="76"/>
    </row>
    <row r="111" spans="1:8" s="19" customFormat="1" x14ac:dyDescent="0.25">
      <c r="A111" s="20" t="s">
        <v>59</v>
      </c>
      <c r="B111" s="21">
        <v>0.98</v>
      </c>
      <c r="C111" s="22"/>
      <c r="F111" s="20" t="s">
        <v>59</v>
      </c>
      <c r="G111" s="21">
        <v>0.98</v>
      </c>
      <c r="H111" s="22"/>
    </row>
    <row r="112" spans="1:8" s="19" customFormat="1" x14ac:dyDescent="0.25">
      <c r="A112" s="20" t="s">
        <v>60</v>
      </c>
      <c r="B112" s="21">
        <v>0.99</v>
      </c>
      <c r="C112" s="22"/>
      <c r="F112" s="20" t="s">
        <v>60</v>
      </c>
      <c r="G112" s="21">
        <v>0.98</v>
      </c>
      <c r="H112" s="22"/>
    </row>
    <row r="113" spans="1:8" s="19" customFormat="1" x14ac:dyDescent="0.25">
      <c r="A113" s="23" t="s">
        <v>57</v>
      </c>
      <c r="B113" s="75" t="s">
        <v>61</v>
      </c>
      <c r="C113" s="76"/>
      <c r="F113" s="23" t="s">
        <v>57</v>
      </c>
      <c r="G113" s="75" t="s">
        <v>61</v>
      </c>
      <c r="H113" s="76"/>
    </row>
    <row r="114" spans="1:8" s="19" customFormat="1" x14ac:dyDescent="0.25">
      <c r="A114" s="20" t="s">
        <v>59</v>
      </c>
      <c r="B114" s="21">
        <v>0.91</v>
      </c>
      <c r="C114" s="22"/>
      <c r="F114" s="20" t="s">
        <v>59</v>
      </c>
      <c r="G114" s="21">
        <v>0.91</v>
      </c>
      <c r="H114" s="22"/>
    </row>
    <row r="115" spans="1:8" s="19" customFormat="1" x14ac:dyDescent="0.25">
      <c r="A115" s="20" t="s">
        <v>60</v>
      </c>
      <c r="B115" s="21">
        <v>1.9</v>
      </c>
      <c r="C115" s="22"/>
      <c r="F115" s="20" t="s">
        <v>60</v>
      </c>
      <c r="G115" s="21">
        <v>1.9</v>
      </c>
      <c r="H115" s="22"/>
    </row>
    <row r="116" spans="1:8" s="19" customFormat="1" x14ac:dyDescent="0.25">
      <c r="A116" s="23" t="s">
        <v>57</v>
      </c>
      <c r="B116" s="75" t="s">
        <v>62</v>
      </c>
      <c r="C116" s="76"/>
      <c r="F116" s="23" t="s">
        <v>57</v>
      </c>
      <c r="G116" s="75" t="s">
        <v>62</v>
      </c>
      <c r="H116" s="76"/>
    </row>
    <row r="117" spans="1:8" s="19" customFormat="1" x14ac:dyDescent="0.25">
      <c r="A117" s="20" t="s">
        <v>59</v>
      </c>
      <c r="B117" s="21">
        <v>0.91</v>
      </c>
      <c r="C117" s="22"/>
      <c r="F117" s="20" t="s">
        <v>59</v>
      </c>
      <c r="G117" s="21">
        <v>0.91</v>
      </c>
      <c r="H117" s="22"/>
    </row>
    <row r="118" spans="1:8" s="19" customFormat="1" x14ac:dyDescent="0.25">
      <c r="A118" s="20" t="s">
        <v>60</v>
      </c>
      <c r="B118" s="21">
        <v>10</v>
      </c>
      <c r="C118" s="22"/>
      <c r="F118" s="20" t="s">
        <v>60</v>
      </c>
      <c r="G118" s="21">
        <v>7.5</v>
      </c>
      <c r="H118" s="22"/>
    </row>
    <row r="119" spans="1:8" s="19" customFormat="1" x14ac:dyDescent="0.25">
      <c r="A119" s="23" t="s">
        <v>57</v>
      </c>
      <c r="B119" s="75" t="s">
        <v>63</v>
      </c>
      <c r="C119" s="76"/>
      <c r="F119" s="23" t="s">
        <v>57</v>
      </c>
      <c r="G119" s="75" t="s">
        <v>63</v>
      </c>
      <c r="H119" s="76"/>
    </row>
    <row r="120" spans="1:8" s="19" customFormat="1" x14ac:dyDescent="0.25">
      <c r="A120" s="20" t="s">
        <v>59</v>
      </c>
      <c r="B120" s="21">
        <v>0.99</v>
      </c>
      <c r="C120" s="22"/>
      <c r="F120" s="20" t="s">
        <v>59</v>
      </c>
      <c r="G120" s="21">
        <v>0.99</v>
      </c>
      <c r="H120" s="22"/>
    </row>
    <row r="121" spans="1:8" s="19" customFormat="1" x14ac:dyDescent="0.25">
      <c r="A121" s="20" t="s">
        <v>60</v>
      </c>
      <c r="B121" s="21">
        <v>0.99</v>
      </c>
      <c r="C121" s="22"/>
      <c r="F121" s="20" t="s">
        <v>287</v>
      </c>
      <c r="G121" s="21">
        <v>0.93</v>
      </c>
      <c r="H121" s="22"/>
    </row>
    <row r="122" spans="1:8" s="19" customFormat="1" x14ac:dyDescent="0.25">
      <c r="A122" s="23" t="s">
        <v>57</v>
      </c>
      <c r="B122" s="75" t="s">
        <v>64</v>
      </c>
      <c r="C122" s="76"/>
      <c r="F122" s="23" t="s">
        <v>57</v>
      </c>
      <c r="G122" s="75" t="s">
        <v>64</v>
      </c>
      <c r="H122" s="76"/>
    </row>
    <row r="123" spans="1:8" s="19" customFormat="1" x14ac:dyDescent="0.25">
      <c r="A123" s="20" t="s">
        <v>59</v>
      </c>
      <c r="B123" s="21">
        <v>0.99</v>
      </c>
      <c r="C123" s="22"/>
      <c r="F123" s="20" t="s">
        <v>59</v>
      </c>
      <c r="G123" s="21">
        <v>0.99</v>
      </c>
      <c r="H123" s="22"/>
    </row>
    <row r="124" spans="1:8" x14ac:dyDescent="0.25">
      <c r="A124" s="20" t="s">
        <v>60</v>
      </c>
      <c r="B124" s="21">
        <v>0.99</v>
      </c>
      <c r="C124" s="22"/>
      <c r="F124" s="20" t="s">
        <v>287</v>
      </c>
      <c r="G124" s="21">
        <v>0.93</v>
      </c>
      <c r="H124" s="22"/>
    </row>
    <row r="125" spans="1:8" x14ac:dyDescent="0.25">
      <c r="A125" s="23" t="s">
        <v>57</v>
      </c>
      <c r="B125" s="75" t="s">
        <v>65</v>
      </c>
      <c r="C125" s="76"/>
      <c r="F125" s="23" t="s">
        <v>57</v>
      </c>
      <c r="G125" s="75" t="s">
        <v>65</v>
      </c>
      <c r="H125" s="76"/>
    </row>
    <row r="126" spans="1:8" x14ac:dyDescent="0.25">
      <c r="A126" s="20" t="s">
        <v>67</v>
      </c>
      <c r="B126" s="21">
        <v>0.99</v>
      </c>
      <c r="C126" s="22"/>
      <c r="F126" s="20" t="s">
        <v>67</v>
      </c>
      <c r="G126" s="21">
        <v>0.99</v>
      </c>
      <c r="H126" s="22"/>
    </row>
    <row r="127" spans="1:8" x14ac:dyDescent="0.25">
      <c r="A127" s="20" t="s">
        <v>68</v>
      </c>
      <c r="B127" s="21">
        <v>1</v>
      </c>
      <c r="C127" s="22"/>
      <c r="F127" s="20" t="s">
        <v>68</v>
      </c>
      <c r="G127" s="21">
        <v>1</v>
      </c>
      <c r="H127" s="22"/>
    </row>
    <row r="128" spans="1:8" x14ac:dyDescent="0.25">
      <c r="A128" s="20" t="s">
        <v>69</v>
      </c>
      <c r="B128" s="21">
        <v>1500</v>
      </c>
      <c r="C128" s="22" t="s">
        <v>71</v>
      </c>
      <c r="F128" s="20" t="s">
        <v>69</v>
      </c>
      <c r="G128" s="21">
        <v>1500</v>
      </c>
      <c r="H128" s="22" t="s">
        <v>71</v>
      </c>
    </row>
    <row r="129" spans="1:8" x14ac:dyDescent="0.25">
      <c r="A129" s="20" t="s">
        <v>60</v>
      </c>
      <c r="B129" s="21">
        <v>0.95</v>
      </c>
      <c r="C129" s="22"/>
      <c r="F129" s="20" t="s">
        <v>60</v>
      </c>
      <c r="G129" s="21">
        <v>0.95</v>
      </c>
      <c r="H129" s="22"/>
    </row>
    <row r="130" spans="1:8" x14ac:dyDescent="0.25">
      <c r="A130" s="20" t="s">
        <v>70</v>
      </c>
      <c r="B130" s="21"/>
      <c r="C130" s="22" t="s">
        <v>72</v>
      </c>
      <c r="F130" s="20" t="s">
        <v>70</v>
      </c>
      <c r="G130" s="21"/>
      <c r="H130" s="22" t="s">
        <v>72</v>
      </c>
    </row>
    <row r="131" spans="1:8" x14ac:dyDescent="0.25">
      <c r="A131" s="23" t="s">
        <v>57</v>
      </c>
      <c r="B131" s="75" t="s">
        <v>66</v>
      </c>
      <c r="C131" s="76"/>
      <c r="F131" s="23" t="s">
        <v>57</v>
      </c>
      <c r="G131" s="75" t="s">
        <v>66</v>
      </c>
      <c r="H131" s="76"/>
    </row>
    <row r="132" spans="1:8" x14ac:dyDescent="0.25">
      <c r="A132" s="20" t="s">
        <v>59</v>
      </c>
      <c r="B132" s="21">
        <v>0.95</v>
      </c>
      <c r="C132" s="22"/>
      <c r="F132" s="20" t="s">
        <v>59</v>
      </c>
      <c r="G132" s="21">
        <v>0.95</v>
      </c>
      <c r="H132" s="22"/>
    </row>
    <row r="133" spans="1:8" x14ac:dyDescent="0.25">
      <c r="A133" s="20" t="s">
        <v>60</v>
      </c>
      <c r="B133" s="21">
        <v>0.99</v>
      </c>
      <c r="C133" s="22"/>
      <c r="F133" s="20" t="s">
        <v>60</v>
      </c>
      <c r="G133" s="21">
        <v>0.98</v>
      </c>
      <c r="H133" s="22"/>
    </row>
    <row r="134" spans="1:8" x14ac:dyDescent="0.25">
      <c r="A134" s="23" t="s">
        <v>57</v>
      </c>
      <c r="B134" s="75" t="s">
        <v>73</v>
      </c>
      <c r="C134" s="76"/>
      <c r="F134" s="23" t="s">
        <v>57</v>
      </c>
      <c r="G134" s="75" t="s">
        <v>73</v>
      </c>
      <c r="H134" s="76"/>
    </row>
    <row r="135" spans="1:8" x14ac:dyDescent="0.25">
      <c r="A135" s="20" t="s">
        <v>59</v>
      </c>
      <c r="B135" s="21">
        <v>0.95</v>
      </c>
      <c r="C135" s="22"/>
      <c r="F135" s="20" t="s">
        <v>59</v>
      </c>
      <c r="G135" s="21">
        <v>0.95</v>
      </c>
      <c r="H135" s="22"/>
    </row>
    <row r="136" spans="1:8" x14ac:dyDescent="0.25">
      <c r="A136" s="20" t="s">
        <v>60</v>
      </c>
      <c r="B136" s="21">
        <v>0.98</v>
      </c>
      <c r="C136" s="22"/>
      <c r="F136" s="20" t="s">
        <v>60</v>
      </c>
      <c r="G136" s="21">
        <v>0.98</v>
      </c>
      <c r="H136" s="22"/>
    </row>
    <row r="137" spans="1:8" x14ac:dyDescent="0.25">
      <c r="A137" s="23" t="s">
        <v>57</v>
      </c>
      <c r="B137" s="75" t="s">
        <v>74</v>
      </c>
      <c r="C137" s="76"/>
      <c r="F137" s="23" t="s">
        <v>57</v>
      </c>
      <c r="G137" s="75" t="s">
        <v>74</v>
      </c>
      <c r="H137" s="76"/>
    </row>
    <row r="138" spans="1:8" x14ac:dyDescent="0.25">
      <c r="A138" s="20" t="s">
        <v>59</v>
      </c>
      <c r="B138" s="21">
        <v>0.93</v>
      </c>
      <c r="C138" s="22"/>
      <c r="F138" s="20" t="s">
        <v>59</v>
      </c>
      <c r="G138" s="21">
        <v>0.93</v>
      </c>
      <c r="H138" s="22"/>
    </row>
    <row r="139" spans="1:8" x14ac:dyDescent="0.25">
      <c r="A139" s="20" t="s">
        <v>60</v>
      </c>
      <c r="B139" s="21">
        <v>1.7</v>
      </c>
      <c r="C139" s="22"/>
      <c r="F139" s="20" t="s">
        <v>60</v>
      </c>
      <c r="G139" s="21">
        <v>1.7</v>
      </c>
      <c r="H139" s="22"/>
    </row>
    <row r="143" spans="1:8" x14ac:dyDescent="0.25">
      <c r="F143" s="20" t="s">
        <v>289</v>
      </c>
      <c r="G143" s="21">
        <f>G139*G136*G133*G129*G118*G115*G112</f>
        <v>21.660357389999998</v>
      </c>
      <c r="H143" s="22" t="s">
        <v>288</v>
      </c>
    </row>
  </sheetData>
  <mergeCells count="18">
    <mergeCell ref="B131:C131"/>
    <mergeCell ref="B134:C134"/>
    <mergeCell ref="B137:C137"/>
    <mergeCell ref="B110:C110"/>
    <mergeCell ref="B113:C113"/>
    <mergeCell ref="B116:C116"/>
    <mergeCell ref="B119:C119"/>
    <mergeCell ref="B122:C122"/>
    <mergeCell ref="B125:C125"/>
    <mergeCell ref="G125:H125"/>
    <mergeCell ref="G131:H131"/>
    <mergeCell ref="G134:H134"/>
    <mergeCell ref="G137:H137"/>
    <mergeCell ref="G110:H110"/>
    <mergeCell ref="G113:H113"/>
    <mergeCell ref="G116:H116"/>
    <mergeCell ref="G119:H119"/>
    <mergeCell ref="G122:H1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7" workbookViewId="0">
      <selection activeCell="F23" sqref="F23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2.5</v>
      </c>
      <c r="C17" s="5"/>
    </row>
    <row r="18" spans="1:3" x14ac:dyDescent="0.25">
      <c r="A18" s="3" t="s">
        <v>85</v>
      </c>
      <c r="B18" s="7">
        <v>1.2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0" sqref="C10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5" sqref="B5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37200</v>
      </c>
      <c r="C2" s="5" t="s">
        <v>124</v>
      </c>
      <c r="F2" s="4" t="str">
        <f>A2</f>
        <v>MTOW</v>
      </c>
      <c r="G2" s="27">
        <f>B2</f>
        <v>37200</v>
      </c>
      <c r="H2" s="4">
        <f>B13</f>
        <v>37200</v>
      </c>
      <c r="I2" s="37">
        <f>IFERROR((H2-G2)/G2,0)</f>
        <v>0</v>
      </c>
    </row>
    <row r="3" spans="1:10" x14ac:dyDescent="0.25">
      <c r="A3" s="3" t="s">
        <v>239</v>
      </c>
      <c r="B3" s="27">
        <v>20737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20737</v>
      </c>
      <c r="H3" s="4">
        <f>B31</f>
        <v>20737</v>
      </c>
      <c r="I3" s="37">
        <f t="shared" ref="I3:I8" si="2">IFERROR((H3-G3)/G3,0)</f>
        <v>0</v>
      </c>
      <c r="J3" s="47">
        <f>H3-G3</f>
        <v>0</v>
      </c>
    </row>
    <row r="4" spans="1:10" x14ac:dyDescent="0.25">
      <c r="A4" s="3" t="s">
        <v>125</v>
      </c>
      <c r="B4" s="27">
        <v>37200</v>
      </c>
      <c r="C4" s="5" t="s">
        <v>124</v>
      </c>
      <c r="F4" s="4" t="str">
        <f t="shared" si="0"/>
        <v>Takeoff Weight</v>
      </c>
      <c r="G4" s="27">
        <f t="shared" si="1"/>
        <v>37200</v>
      </c>
      <c r="H4" s="4">
        <f>B13</f>
        <v>37200</v>
      </c>
      <c r="I4" s="37">
        <f t="shared" si="2"/>
        <v>0</v>
      </c>
    </row>
    <row r="5" spans="1:10" x14ac:dyDescent="0.25">
      <c r="A5" s="3" t="s">
        <v>126</v>
      </c>
      <c r="B5" s="27">
        <v>30140</v>
      </c>
      <c r="C5" s="5" t="s">
        <v>124</v>
      </c>
      <c r="F5" s="4" t="str">
        <f t="shared" si="0"/>
        <v>MZFW</v>
      </c>
      <c r="G5" s="27">
        <f t="shared" si="1"/>
        <v>30140</v>
      </c>
      <c r="H5" s="4">
        <f>B14</f>
        <v>30140</v>
      </c>
      <c r="I5" s="37">
        <f t="shared" si="2"/>
        <v>0</v>
      </c>
      <c r="J5" s="47">
        <f>H5-G5</f>
        <v>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9404</v>
      </c>
      <c r="C7" s="5" t="s">
        <v>124</v>
      </c>
      <c r="F7" s="4" t="str">
        <f t="shared" si="0"/>
        <v>Maximum Payload</v>
      </c>
      <c r="G7" s="27">
        <f t="shared" si="1"/>
        <v>9404</v>
      </c>
      <c r="H7" s="4">
        <f>B16</f>
        <v>9404</v>
      </c>
      <c r="I7" s="37">
        <f t="shared" si="2"/>
        <v>0</v>
      </c>
    </row>
    <row r="8" spans="1:10" x14ac:dyDescent="0.25">
      <c r="A8" s="3" t="s">
        <v>129</v>
      </c>
      <c r="B8" s="27">
        <v>9428</v>
      </c>
      <c r="C8" s="5" t="s">
        <v>124</v>
      </c>
      <c r="F8" s="4" t="str">
        <f t="shared" si="0"/>
        <v>Maximum Fuel</v>
      </c>
      <c r="G8" s="27">
        <f t="shared" si="1"/>
        <v>9428</v>
      </c>
      <c r="H8" s="4">
        <f>B15</f>
        <v>9428</v>
      </c>
      <c r="I8" s="37">
        <f t="shared" si="2"/>
        <v>0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642</v>
      </c>
      <c r="I12" s="37">
        <f>IFERROR((H12-G12)/G12,0)</f>
        <v>-1.5552099533437014E-3</v>
      </c>
    </row>
    <row r="13" spans="1:10" x14ac:dyDescent="0.25">
      <c r="A13" s="31" t="s">
        <v>132</v>
      </c>
      <c r="B13" s="32">
        <v>37200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4154</v>
      </c>
      <c r="I13" s="37">
        <f t="shared" ref="I13:I20" si="4">IFERROR((H13-G13)/G13,0)</f>
        <v>-0.21755509512149179</v>
      </c>
    </row>
    <row r="14" spans="1:10" x14ac:dyDescent="0.25">
      <c r="A14" s="31" t="s">
        <v>133</v>
      </c>
      <c r="B14" s="32">
        <v>30140</v>
      </c>
      <c r="C14" s="33" t="s">
        <v>124</v>
      </c>
      <c r="F14" s="4" t="s">
        <v>168</v>
      </c>
      <c r="G14" s="4">
        <v>122</v>
      </c>
      <c r="H14" s="4">
        <f t="shared" si="3"/>
        <v>116</v>
      </c>
      <c r="I14" s="37">
        <f t="shared" si="4"/>
        <v>-4.9180327868852458E-2</v>
      </c>
    </row>
    <row r="15" spans="1:10" x14ac:dyDescent="0.25">
      <c r="A15" s="31" t="s">
        <v>134</v>
      </c>
      <c r="B15" s="32">
        <v>9428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9404</v>
      </c>
      <c r="C16" s="33" t="s">
        <v>124</v>
      </c>
      <c r="F16" s="4" t="s">
        <v>28</v>
      </c>
      <c r="G16" s="4">
        <v>5631</v>
      </c>
      <c r="H16" s="4">
        <f t="shared" si="3"/>
        <v>3838</v>
      </c>
      <c r="I16" s="37">
        <f t="shared" si="4"/>
        <v>-0.3184159119161783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1488</v>
      </c>
      <c r="I17" s="37">
        <f t="shared" si="4"/>
        <v>-3.6269430051813469E-2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291</v>
      </c>
      <c r="I18" s="37">
        <f t="shared" si="4"/>
        <v>-4.2763157894736843E-2</v>
      </c>
    </row>
    <row r="19" spans="1:9" x14ac:dyDescent="0.25">
      <c r="A19" s="31" t="s">
        <v>137</v>
      </c>
      <c r="B19" s="32" t="s">
        <v>237</v>
      </c>
      <c r="C19" s="33" t="s">
        <v>246</v>
      </c>
      <c r="F19" s="4" t="s">
        <v>0</v>
      </c>
      <c r="G19" s="4">
        <v>3836</v>
      </c>
      <c r="H19" s="4">
        <f t="shared" si="3"/>
        <v>3636</v>
      </c>
      <c r="I19" s="37">
        <f t="shared" si="4"/>
        <v>-5.213764337851929E-2</v>
      </c>
    </row>
    <row r="20" spans="1:9" x14ac:dyDescent="0.25">
      <c r="A20" s="31" t="s">
        <v>138</v>
      </c>
      <c r="B20" s="32" t="s">
        <v>238</v>
      </c>
      <c r="C20" s="33" t="s">
        <v>247</v>
      </c>
      <c r="F20" s="3" t="s">
        <v>171</v>
      </c>
      <c r="G20" s="3">
        <f>SUM(G12:G19)</f>
        <v>23962</v>
      </c>
      <c r="H20" s="3">
        <f>SUM(H12:H19)</f>
        <v>20738</v>
      </c>
      <c r="I20" s="38">
        <f t="shared" si="4"/>
        <v>-0.13454636507804024</v>
      </c>
    </row>
    <row r="21" spans="1:9" x14ac:dyDescent="0.25">
      <c r="A21" s="31"/>
      <c r="B21" s="32"/>
      <c r="C21" s="33"/>
      <c r="G21" s="2" t="s">
        <v>240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642</v>
      </c>
      <c r="C23" s="33" t="s">
        <v>124</v>
      </c>
    </row>
    <row r="24" spans="1:9" x14ac:dyDescent="0.25">
      <c r="A24" s="31" t="s">
        <v>141</v>
      </c>
      <c r="B24" s="32">
        <v>4154</v>
      </c>
      <c r="C24" s="33" t="s">
        <v>124</v>
      </c>
    </row>
    <row r="25" spans="1:9" x14ac:dyDescent="0.25">
      <c r="A25" s="31" t="s">
        <v>142</v>
      </c>
      <c r="B25" s="32">
        <v>116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3838</v>
      </c>
      <c r="C27" s="33" t="s">
        <v>124</v>
      </c>
    </row>
    <row r="28" spans="1:9" x14ac:dyDescent="0.25">
      <c r="A28" s="31" t="s">
        <v>145</v>
      </c>
      <c r="B28" s="32">
        <v>1488</v>
      </c>
      <c r="C28" s="33" t="s">
        <v>124</v>
      </c>
    </row>
    <row r="29" spans="1:9" x14ac:dyDescent="0.25">
      <c r="A29" s="31" t="s">
        <v>146</v>
      </c>
      <c r="B29" s="32">
        <v>291</v>
      </c>
      <c r="C29" s="33" t="s">
        <v>124</v>
      </c>
    </row>
    <row r="30" spans="1:9" x14ac:dyDescent="0.25">
      <c r="A30" s="31" t="s">
        <v>147</v>
      </c>
      <c r="B30" s="32">
        <v>3636</v>
      </c>
      <c r="C30" s="33" t="s">
        <v>124</v>
      </c>
    </row>
    <row r="31" spans="1:9" x14ac:dyDescent="0.25">
      <c r="A31" s="31" t="s">
        <v>148</v>
      </c>
      <c r="B31" s="32">
        <v>20737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290</v>
      </c>
      <c r="B46" s="35"/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zoomScaleNormal="100" workbookViewId="0">
      <selection activeCell="F20" sqref="F20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77" t="s">
        <v>181</v>
      </c>
      <c r="B1" s="78"/>
      <c r="C1" s="78" t="s">
        <v>164</v>
      </c>
      <c r="D1" s="79"/>
    </row>
    <row r="2" spans="1:5" x14ac:dyDescent="0.25">
      <c r="A2" s="28" t="s">
        <v>188</v>
      </c>
      <c r="B2" s="29">
        <v>3.3</v>
      </c>
      <c r="C2" s="44" t="s">
        <v>189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192</v>
      </c>
      <c r="B5" s="32">
        <v>20736</v>
      </c>
      <c r="C5" s="45" t="s">
        <v>124</v>
      </c>
      <c r="D5" s="33"/>
    </row>
    <row r="6" spans="1:5" x14ac:dyDescent="0.25">
      <c r="A6" s="31" t="s">
        <v>193</v>
      </c>
      <c r="B6" s="32">
        <v>9428</v>
      </c>
      <c r="C6" s="45" t="s">
        <v>124</v>
      </c>
      <c r="D6" s="33"/>
    </row>
    <row r="7" spans="1:5" x14ac:dyDescent="0.25">
      <c r="A7" s="31" t="s">
        <v>194</v>
      </c>
      <c r="B7" s="32">
        <v>9404</v>
      </c>
      <c r="C7" s="45" t="s">
        <v>124</v>
      </c>
      <c r="D7" s="33">
        <v>1600</v>
      </c>
    </row>
    <row r="8" spans="1:5" x14ac:dyDescent="0.25">
      <c r="A8" s="31" t="s">
        <v>190</v>
      </c>
      <c r="B8" s="32">
        <v>100</v>
      </c>
      <c r="C8" s="32">
        <v>45</v>
      </c>
      <c r="D8" s="43" t="s">
        <v>191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7" x14ac:dyDescent="0.25">
      <c r="A17" s="39" t="s">
        <v>180</v>
      </c>
      <c r="B17" s="40"/>
      <c r="C17" s="78" t="s">
        <v>164</v>
      </c>
      <c r="D17" s="79"/>
    </row>
    <row r="18" spans="1:7" x14ac:dyDescent="0.25">
      <c r="A18" s="28" t="s">
        <v>182</v>
      </c>
      <c r="B18" s="29"/>
      <c r="C18" s="29">
        <v>37200</v>
      </c>
      <c r="D18" s="30" t="s">
        <v>124</v>
      </c>
      <c r="E18" s="2">
        <f>C18-B3</f>
        <v>0</v>
      </c>
    </row>
    <row r="19" spans="1:7" x14ac:dyDescent="0.25">
      <c r="A19" s="31" t="s">
        <v>183</v>
      </c>
      <c r="B19" s="32"/>
      <c r="C19" s="32">
        <v>20737</v>
      </c>
      <c r="D19" s="33" t="s">
        <v>124</v>
      </c>
      <c r="E19" s="2">
        <f>C19-B5</f>
        <v>1</v>
      </c>
    </row>
    <row r="20" spans="1:7" x14ac:dyDescent="0.25">
      <c r="A20" s="31" t="s">
        <v>184</v>
      </c>
      <c r="B20" s="32"/>
      <c r="C20" s="32">
        <v>30140</v>
      </c>
      <c r="D20" s="33" t="s">
        <v>124</v>
      </c>
      <c r="E20" s="2">
        <f>C20-B4</f>
        <v>0</v>
      </c>
    </row>
    <row r="21" spans="1:7" x14ac:dyDescent="0.25">
      <c r="A21" s="31" t="s">
        <v>185</v>
      </c>
      <c r="B21" s="32"/>
      <c r="C21" s="32">
        <v>9404</v>
      </c>
      <c r="D21" s="33" t="s">
        <v>124</v>
      </c>
      <c r="E21" s="2">
        <f>C21-B7</f>
        <v>0</v>
      </c>
    </row>
    <row r="22" spans="1:7" x14ac:dyDescent="0.25">
      <c r="A22" s="31" t="s">
        <v>186</v>
      </c>
      <c r="B22" s="32"/>
      <c r="C22" s="32">
        <v>9428</v>
      </c>
      <c r="D22" s="33" t="s">
        <v>124</v>
      </c>
      <c r="E22" s="2">
        <f>C22-B6</f>
        <v>0</v>
      </c>
    </row>
    <row r="23" spans="1:7" x14ac:dyDescent="0.25">
      <c r="A23" s="34" t="s">
        <v>187</v>
      </c>
      <c r="B23" s="35"/>
      <c r="C23" s="35">
        <v>1600</v>
      </c>
      <c r="D23" s="36" t="s">
        <v>124</v>
      </c>
    </row>
    <row r="24" spans="1:7" x14ac:dyDescent="0.25">
      <c r="A24" s="28" t="s">
        <v>249</v>
      </c>
      <c r="B24" s="29" t="s">
        <v>173</v>
      </c>
      <c r="C24" s="29" t="s">
        <v>174</v>
      </c>
      <c r="D24" s="30" t="s">
        <v>175</v>
      </c>
    </row>
    <row r="25" spans="1:7" x14ac:dyDescent="0.25">
      <c r="A25" s="31" t="s">
        <v>250</v>
      </c>
      <c r="B25" s="32" t="s">
        <v>178</v>
      </c>
      <c r="C25" s="32" t="s">
        <v>179</v>
      </c>
      <c r="D25" s="33" t="s">
        <v>178</v>
      </c>
    </row>
    <row r="26" spans="1:7" x14ac:dyDescent="0.25">
      <c r="A26" s="31">
        <v>0</v>
      </c>
      <c r="B26" s="32">
        <v>9404</v>
      </c>
      <c r="C26" s="32">
        <v>0</v>
      </c>
      <c r="D26" s="33">
        <v>0</v>
      </c>
      <c r="F26" s="2" t="s">
        <v>248</v>
      </c>
      <c r="G26" s="2" t="s">
        <v>251</v>
      </c>
    </row>
    <row r="27" spans="1:7" x14ac:dyDescent="0.25">
      <c r="A27" s="31">
        <v>1381</v>
      </c>
      <c r="B27" s="32">
        <v>9404</v>
      </c>
      <c r="C27" s="32">
        <v>7059</v>
      </c>
      <c r="D27" s="33">
        <v>37200</v>
      </c>
      <c r="F27" s="49">
        <f>A27/A12-1</f>
        <v>3.0597014925373145E-2</v>
      </c>
      <c r="G27" s="2">
        <f>A27-A12</f>
        <v>41</v>
      </c>
    </row>
    <row r="28" spans="1:7" x14ac:dyDescent="0.25">
      <c r="A28" s="31">
        <v>2039</v>
      </c>
      <c r="B28" s="32">
        <v>7035</v>
      </c>
      <c r="C28" s="32">
        <v>9428</v>
      </c>
      <c r="D28" s="33">
        <v>37200</v>
      </c>
      <c r="F28" s="49">
        <f t="shared" ref="F28:F29" si="0">A28/A13-1</f>
        <v>9.4059405940594143E-3</v>
      </c>
      <c r="G28" s="2">
        <f t="shared" ref="G28:G29" si="1">A28-A13</f>
        <v>19</v>
      </c>
    </row>
    <row r="29" spans="1:7" x14ac:dyDescent="0.25">
      <c r="A29" s="31">
        <v>2362</v>
      </c>
      <c r="B29" s="32">
        <v>0</v>
      </c>
      <c r="C29" s="32">
        <v>9428</v>
      </c>
      <c r="D29" s="33">
        <v>30165</v>
      </c>
      <c r="F29" s="49">
        <f t="shared" si="0"/>
        <v>1.8103448275861966E-2</v>
      </c>
      <c r="G29" s="2">
        <f t="shared" si="1"/>
        <v>42</v>
      </c>
    </row>
    <row r="30" spans="1:7" x14ac:dyDescent="0.25">
      <c r="A30" s="31"/>
      <c r="B30" s="32"/>
      <c r="C30" s="32"/>
      <c r="D30" s="33"/>
    </row>
    <row r="31" spans="1:7" x14ac:dyDescent="0.25">
      <c r="A31" s="34"/>
      <c r="B31" s="35"/>
      <c r="C31" s="35"/>
      <c r="D31" s="36"/>
    </row>
    <row r="32" spans="1:7" x14ac:dyDescent="0.25">
      <c r="A32" s="2" t="s">
        <v>130</v>
      </c>
    </row>
    <row r="33" spans="1:43" x14ac:dyDescent="0.25">
      <c r="A33" s="2" t="s">
        <v>291</v>
      </c>
    </row>
    <row r="34" spans="1:43" x14ac:dyDescent="0.25">
      <c r="J34" s="2" t="s">
        <v>253</v>
      </c>
      <c r="K34" s="2" t="s">
        <v>254</v>
      </c>
      <c r="M34" s="2" t="s">
        <v>266</v>
      </c>
      <c r="S34" s="2" t="s">
        <v>253</v>
      </c>
      <c r="T34" s="2" t="s">
        <v>255</v>
      </c>
      <c r="V34" s="2" t="s">
        <v>265</v>
      </c>
      <c r="AB34" s="2" t="s">
        <v>253</v>
      </c>
      <c r="AC34" s="2" t="s">
        <v>267</v>
      </c>
      <c r="AK34" s="2" t="s">
        <v>253</v>
      </c>
      <c r="AL34" s="2" t="s">
        <v>272</v>
      </c>
      <c r="AN34" s="2" t="s">
        <v>265</v>
      </c>
    </row>
    <row r="35" spans="1:43" x14ac:dyDescent="0.25">
      <c r="J35" s="39" t="s">
        <v>180</v>
      </c>
      <c r="K35" s="40"/>
      <c r="L35" s="78" t="s">
        <v>164</v>
      </c>
      <c r="M35" s="79"/>
      <c r="S35" s="39" t="s">
        <v>180</v>
      </c>
      <c r="T35" s="40"/>
      <c r="U35" s="78" t="s">
        <v>164</v>
      </c>
      <c r="V35" s="79"/>
      <c r="AB35" s="39" t="s">
        <v>180</v>
      </c>
      <c r="AC35" s="40"/>
      <c r="AD35" s="78" t="s">
        <v>164</v>
      </c>
      <c r="AE35" s="79"/>
      <c r="AG35" s="2" t="s">
        <v>261</v>
      </c>
      <c r="AK35" s="39" t="s">
        <v>180</v>
      </c>
      <c r="AL35" s="40"/>
      <c r="AM35" s="78" t="s">
        <v>164</v>
      </c>
      <c r="AN35" s="79"/>
    </row>
    <row r="36" spans="1:43" x14ac:dyDescent="0.25">
      <c r="A36" s="39" t="s">
        <v>180</v>
      </c>
      <c r="B36" s="40"/>
      <c r="C36" s="78" t="s">
        <v>164</v>
      </c>
      <c r="D36" s="79"/>
      <c r="J36" s="28" t="s">
        <v>182</v>
      </c>
      <c r="K36" s="29"/>
      <c r="L36" s="29">
        <v>37200</v>
      </c>
      <c r="M36" s="30" t="s">
        <v>124</v>
      </c>
      <c r="O36" s="2" t="s">
        <v>261</v>
      </c>
      <c r="S36" s="28" t="s">
        <v>182</v>
      </c>
      <c r="T36" s="29"/>
      <c r="U36" s="29">
        <v>37200</v>
      </c>
      <c r="V36" s="30" t="s">
        <v>124</v>
      </c>
      <c r="X36" s="2" t="s">
        <v>256</v>
      </c>
      <c r="AB36" s="28" t="s">
        <v>182</v>
      </c>
      <c r="AC36" s="29"/>
      <c r="AD36" s="29">
        <v>37200</v>
      </c>
      <c r="AE36" s="30" t="s">
        <v>124</v>
      </c>
      <c r="AK36" s="28" t="s">
        <v>182</v>
      </c>
      <c r="AL36" s="29"/>
      <c r="AM36" s="29">
        <v>37200</v>
      </c>
      <c r="AN36" s="30" t="s">
        <v>124</v>
      </c>
      <c r="AP36" s="2" t="s">
        <v>273</v>
      </c>
    </row>
    <row r="37" spans="1:43" x14ac:dyDescent="0.25">
      <c r="A37" s="28" t="s">
        <v>182</v>
      </c>
      <c r="B37" s="29"/>
      <c r="C37" s="29">
        <v>37200</v>
      </c>
      <c r="D37" s="30" t="s">
        <v>124</v>
      </c>
      <c r="J37" s="31" t="s">
        <v>183</v>
      </c>
      <c r="K37" s="32"/>
      <c r="L37" s="32">
        <v>20795</v>
      </c>
      <c r="M37" s="33" t="s">
        <v>124</v>
      </c>
      <c r="S37" s="31" t="s">
        <v>183</v>
      </c>
      <c r="T37" s="32"/>
      <c r="U37" s="32">
        <v>20737</v>
      </c>
      <c r="V37" s="33" t="s">
        <v>124</v>
      </c>
      <c r="AB37" s="31" t="s">
        <v>183</v>
      </c>
      <c r="AC37" s="32"/>
      <c r="AD37" s="32">
        <v>20737</v>
      </c>
      <c r="AE37" s="33" t="s">
        <v>124</v>
      </c>
      <c r="AG37" s="2" t="s">
        <v>268</v>
      </c>
      <c r="AK37" s="31" t="s">
        <v>183</v>
      </c>
      <c r="AL37" s="32"/>
      <c r="AM37" s="32">
        <v>20737</v>
      </c>
      <c r="AN37" s="33" t="s">
        <v>124</v>
      </c>
      <c r="AP37" s="2" t="s">
        <v>274</v>
      </c>
    </row>
    <row r="38" spans="1:43" x14ac:dyDescent="0.25">
      <c r="A38" s="31" t="s">
        <v>183</v>
      </c>
      <c r="B38" s="32"/>
      <c r="C38" s="32">
        <v>20737</v>
      </c>
      <c r="D38" s="33" t="s">
        <v>124</v>
      </c>
      <c r="J38" s="31" t="s">
        <v>184</v>
      </c>
      <c r="K38" s="32"/>
      <c r="L38" s="32">
        <v>30140</v>
      </c>
      <c r="M38" s="33" t="s">
        <v>124</v>
      </c>
      <c r="O38" s="2" t="s">
        <v>262</v>
      </c>
      <c r="S38" s="31" t="s">
        <v>184</v>
      </c>
      <c r="T38" s="32"/>
      <c r="U38" s="32">
        <v>30140</v>
      </c>
      <c r="V38" s="33" t="s">
        <v>124</v>
      </c>
      <c r="X38" s="2" t="s">
        <v>257</v>
      </c>
      <c r="AB38" s="31" t="s">
        <v>184</v>
      </c>
      <c r="AC38" s="32"/>
      <c r="AD38" s="32">
        <v>30140</v>
      </c>
      <c r="AE38" s="33" t="s">
        <v>124</v>
      </c>
      <c r="AG38" s="2" t="s">
        <v>269</v>
      </c>
      <c r="AK38" s="31" t="s">
        <v>184</v>
      </c>
      <c r="AL38" s="32"/>
      <c r="AM38" s="32">
        <v>30140</v>
      </c>
      <c r="AN38" s="33" t="s">
        <v>124</v>
      </c>
    </row>
    <row r="39" spans="1:43" x14ac:dyDescent="0.25">
      <c r="A39" s="31" t="s">
        <v>184</v>
      </c>
      <c r="B39" s="32"/>
      <c r="C39" s="32">
        <v>30140</v>
      </c>
      <c r="D39" s="33" t="s">
        <v>124</v>
      </c>
      <c r="J39" s="31" t="s">
        <v>185</v>
      </c>
      <c r="K39" s="32"/>
      <c r="L39" s="32">
        <v>9404</v>
      </c>
      <c r="M39" s="33" t="s">
        <v>124</v>
      </c>
      <c r="O39" s="2" t="s">
        <v>263</v>
      </c>
      <c r="S39" s="31" t="s">
        <v>185</v>
      </c>
      <c r="T39" s="32"/>
      <c r="U39" s="32">
        <v>9404</v>
      </c>
      <c r="V39" s="33" t="s">
        <v>124</v>
      </c>
      <c r="X39" s="2" t="s">
        <v>258</v>
      </c>
      <c r="AB39" s="31" t="s">
        <v>185</v>
      </c>
      <c r="AC39" s="32"/>
      <c r="AD39" s="32">
        <v>9404</v>
      </c>
      <c r="AE39" s="33" t="s">
        <v>124</v>
      </c>
      <c r="AG39" s="2" t="s">
        <v>270</v>
      </c>
      <c r="AK39" s="31" t="s">
        <v>185</v>
      </c>
      <c r="AL39" s="32"/>
      <c r="AM39" s="32">
        <v>9404</v>
      </c>
      <c r="AN39" s="33" t="s">
        <v>124</v>
      </c>
    </row>
    <row r="40" spans="1:43" x14ac:dyDescent="0.25">
      <c r="A40" s="31" t="s">
        <v>185</v>
      </c>
      <c r="B40" s="32"/>
      <c r="C40" s="32">
        <v>9404</v>
      </c>
      <c r="D40" s="33" t="s">
        <v>124</v>
      </c>
      <c r="J40" s="31" t="s">
        <v>186</v>
      </c>
      <c r="K40" s="32"/>
      <c r="L40" s="32">
        <v>9428</v>
      </c>
      <c r="M40" s="33" t="s">
        <v>124</v>
      </c>
      <c r="O40" s="2" t="s">
        <v>264</v>
      </c>
      <c r="S40" s="31" t="s">
        <v>186</v>
      </c>
      <c r="T40" s="32"/>
      <c r="U40" s="32">
        <v>9428</v>
      </c>
      <c r="V40" s="33" t="s">
        <v>124</v>
      </c>
      <c r="X40" s="2" t="s">
        <v>259</v>
      </c>
      <c r="AB40" s="31" t="s">
        <v>186</v>
      </c>
      <c r="AC40" s="32"/>
      <c r="AD40" s="32">
        <v>9428</v>
      </c>
      <c r="AE40" s="33" t="s">
        <v>124</v>
      </c>
      <c r="AG40" s="2" t="s">
        <v>271</v>
      </c>
      <c r="AK40" s="31" t="s">
        <v>186</v>
      </c>
      <c r="AL40" s="32"/>
      <c r="AM40" s="32">
        <v>9428</v>
      </c>
      <c r="AN40" s="33" t="s">
        <v>124</v>
      </c>
    </row>
    <row r="41" spans="1:43" x14ac:dyDescent="0.25">
      <c r="A41" s="31" t="s">
        <v>186</v>
      </c>
      <c r="B41" s="32"/>
      <c r="C41" s="32">
        <v>9428</v>
      </c>
      <c r="D41" s="33" t="s">
        <v>124</v>
      </c>
      <c r="J41" s="34" t="s">
        <v>187</v>
      </c>
      <c r="K41" s="35"/>
      <c r="L41" s="35">
        <v>1600</v>
      </c>
      <c r="M41" s="36" t="s">
        <v>124</v>
      </c>
      <c r="S41" s="34" t="s">
        <v>187</v>
      </c>
      <c r="T41" s="35"/>
      <c r="U41" s="35">
        <v>1600</v>
      </c>
      <c r="V41" s="36" t="s">
        <v>124</v>
      </c>
      <c r="X41" s="2" t="s">
        <v>260</v>
      </c>
      <c r="AB41" s="34" t="s">
        <v>187</v>
      </c>
      <c r="AC41" s="35"/>
      <c r="AD41" s="35">
        <v>1600</v>
      </c>
      <c r="AE41" s="36" t="s">
        <v>124</v>
      </c>
      <c r="AK41" s="34" t="s">
        <v>187</v>
      </c>
      <c r="AL41" s="35"/>
      <c r="AM41" s="35">
        <v>1600</v>
      </c>
      <c r="AN41" s="36" t="s">
        <v>124</v>
      </c>
    </row>
    <row r="42" spans="1:43" x14ac:dyDescent="0.25">
      <c r="A42" s="34" t="s">
        <v>187</v>
      </c>
      <c r="B42" s="35"/>
      <c r="C42" s="35">
        <v>1600</v>
      </c>
      <c r="D42" s="36" t="s">
        <v>124</v>
      </c>
      <c r="J42" s="28" t="s">
        <v>172</v>
      </c>
      <c r="K42" s="29" t="s">
        <v>173</v>
      </c>
      <c r="L42" s="29" t="s">
        <v>174</v>
      </c>
      <c r="M42" s="30" t="s">
        <v>175</v>
      </c>
      <c r="N42" s="2" t="s">
        <v>176</v>
      </c>
      <c r="S42" s="28" t="s">
        <v>172</v>
      </c>
      <c r="T42" s="29" t="s">
        <v>173</v>
      </c>
      <c r="U42" s="29" t="s">
        <v>174</v>
      </c>
      <c r="V42" s="30" t="s">
        <v>175</v>
      </c>
      <c r="W42" s="2" t="s">
        <v>176</v>
      </c>
      <c r="AB42" s="28" t="s">
        <v>172</v>
      </c>
      <c r="AC42" s="29" t="s">
        <v>173</v>
      </c>
      <c r="AD42" s="29" t="s">
        <v>174</v>
      </c>
      <c r="AE42" s="30" t="s">
        <v>175</v>
      </c>
      <c r="AF42" s="2" t="s">
        <v>176</v>
      </c>
      <c r="AK42" s="28" t="s">
        <v>172</v>
      </c>
      <c r="AL42" s="29" t="s">
        <v>173</v>
      </c>
      <c r="AM42" s="29" t="s">
        <v>174</v>
      </c>
      <c r="AN42" s="30" t="s">
        <v>175</v>
      </c>
      <c r="AO42" s="2" t="s">
        <v>176</v>
      </c>
    </row>
    <row r="43" spans="1:43" x14ac:dyDescent="0.25">
      <c r="A43" s="28" t="s">
        <v>172</v>
      </c>
      <c r="B43" s="29" t="s">
        <v>173</v>
      </c>
      <c r="C43" s="29" t="s">
        <v>174</v>
      </c>
      <c r="D43" s="30" t="s">
        <v>175</v>
      </c>
      <c r="E43" s="2" t="s">
        <v>176</v>
      </c>
      <c r="J43" s="31" t="s">
        <v>177</v>
      </c>
      <c r="K43" s="32" t="s">
        <v>178</v>
      </c>
      <c r="L43" s="32" t="s">
        <v>179</v>
      </c>
      <c r="M43" s="33" t="s">
        <v>178</v>
      </c>
      <c r="N43" s="2" t="s">
        <v>176</v>
      </c>
      <c r="S43" s="31" t="s">
        <v>177</v>
      </c>
      <c r="T43" s="32" t="s">
        <v>178</v>
      </c>
      <c r="U43" s="32" t="s">
        <v>179</v>
      </c>
      <c r="V43" s="33" t="s">
        <v>178</v>
      </c>
      <c r="W43" s="2" t="s">
        <v>176</v>
      </c>
      <c r="AB43" s="31" t="s">
        <v>177</v>
      </c>
      <c r="AC43" s="32" t="s">
        <v>178</v>
      </c>
      <c r="AD43" s="32" t="s">
        <v>179</v>
      </c>
      <c r="AE43" s="33" t="s">
        <v>178</v>
      </c>
      <c r="AF43" s="2" t="s">
        <v>176</v>
      </c>
      <c r="AK43" s="31" t="s">
        <v>177</v>
      </c>
      <c r="AL43" s="32" t="s">
        <v>178</v>
      </c>
      <c r="AM43" s="32" t="s">
        <v>179</v>
      </c>
      <c r="AN43" s="33" t="s">
        <v>178</v>
      </c>
      <c r="AO43" s="2" t="s">
        <v>176</v>
      </c>
    </row>
    <row r="44" spans="1:43" ht="16.5" customHeight="1" x14ac:dyDescent="0.25">
      <c r="A44" s="31" t="s">
        <v>177</v>
      </c>
      <c r="B44" s="32" t="s">
        <v>178</v>
      </c>
      <c r="C44" s="32" t="s">
        <v>179</v>
      </c>
      <c r="D44" s="33" t="s">
        <v>178</v>
      </c>
      <c r="E44" s="2" t="s">
        <v>176</v>
      </c>
      <c r="J44" s="31">
        <v>0</v>
      </c>
      <c r="K44" s="32">
        <v>9404</v>
      </c>
      <c r="L44" s="32">
        <v>0</v>
      </c>
      <c r="M44" s="33">
        <v>0</v>
      </c>
      <c r="O44" s="2" t="s">
        <v>248</v>
      </c>
      <c r="P44" s="2" t="s">
        <v>251</v>
      </c>
      <c r="S44" s="31">
        <v>0</v>
      </c>
      <c r="T44" s="32">
        <v>9404</v>
      </c>
      <c r="U44" s="32">
        <v>0</v>
      </c>
      <c r="V44" s="33">
        <v>0</v>
      </c>
      <c r="X44" s="2" t="s">
        <v>248</v>
      </c>
      <c r="Y44" s="2" t="s">
        <v>251</v>
      </c>
      <c r="AB44" s="31">
        <v>0</v>
      </c>
      <c r="AC44" s="32">
        <v>9404</v>
      </c>
      <c r="AD44" s="32">
        <v>0</v>
      </c>
      <c r="AE44" s="33">
        <v>0</v>
      </c>
      <c r="AG44" s="2" t="s">
        <v>248</v>
      </c>
      <c r="AH44" s="2" t="s">
        <v>251</v>
      </c>
      <c r="AK44" s="31">
        <v>0</v>
      </c>
      <c r="AL44" s="32">
        <v>9404</v>
      </c>
      <c r="AM44" s="32">
        <v>0</v>
      </c>
      <c r="AN44" s="33">
        <v>0</v>
      </c>
      <c r="AP44" s="2" t="s">
        <v>248</v>
      </c>
      <c r="AQ44" s="2" t="s">
        <v>251</v>
      </c>
    </row>
    <row r="45" spans="1:43" x14ac:dyDescent="0.25">
      <c r="A45" s="31">
        <v>0</v>
      </c>
      <c r="B45" s="32">
        <v>9404</v>
      </c>
      <c r="C45" s="32">
        <v>0</v>
      </c>
      <c r="D45" s="33">
        <v>0</v>
      </c>
      <c r="F45" s="2" t="s">
        <v>248</v>
      </c>
      <c r="G45" s="2" t="s">
        <v>251</v>
      </c>
      <c r="J45" s="31">
        <v>1353</v>
      </c>
      <c r="K45" s="32">
        <v>9404</v>
      </c>
      <c r="L45" s="32">
        <v>6956</v>
      </c>
      <c r="M45" s="33">
        <v>37200</v>
      </c>
      <c r="O45" s="49">
        <v>-2.0275162925416312E-2</v>
      </c>
      <c r="P45" s="2">
        <v>-28</v>
      </c>
      <c r="S45" s="31">
        <v>1395</v>
      </c>
      <c r="T45" s="32">
        <v>9404</v>
      </c>
      <c r="U45" s="32">
        <v>7059</v>
      </c>
      <c r="V45" s="33">
        <v>37200</v>
      </c>
      <c r="X45" s="49">
        <v>1.0137581462708267E-2</v>
      </c>
      <c r="Y45" s="2">
        <v>14</v>
      </c>
      <c r="AB45" s="31">
        <v>1427</v>
      </c>
      <c r="AC45" s="32">
        <v>9404</v>
      </c>
      <c r="AD45" s="32">
        <v>7099</v>
      </c>
      <c r="AE45" s="33">
        <v>37200</v>
      </c>
      <c r="AG45" s="49">
        <v>3.3309196234612592E-2</v>
      </c>
      <c r="AH45" s="2">
        <v>46</v>
      </c>
      <c r="AK45" s="31">
        <v>1366</v>
      </c>
      <c r="AL45" s="32">
        <v>9404</v>
      </c>
      <c r="AM45" s="32">
        <v>7059</v>
      </c>
      <c r="AN45" s="33">
        <v>37200</v>
      </c>
      <c r="AP45" s="49">
        <v>-1.0861694424330159E-2</v>
      </c>
      <c r="AQ45" s="2">
        <v>-15</v>
      </c>
    </row>
    <row r="46" spans="1:43" x14ac:dyDescent="0.25">
      <c r="A46" s="31">
        <v>1381</v>
      </c>
      <c r="B46" s="32">
        <v>9404</v>
      </c>
      <c r="C46" s="32">
        <v>7059</v>
      </c>
      <c r="D46" s="33">
        <v>37200</v>
      </c>
      <c r="F46" s="49">
        <f>A46/A27-1</f>
        <v>0</v>
      </c>
      <c r="G46" s="2">
        <f>A46-A27</f>
        <v>0</v>
      </c>
      <c r="J46" s="31">
        <v>2039</v>
      </c>
      <c r="K46" s="32">
        <v>6932</v>
      </c>
      <c r="L46" s="32">
        <v>9428</v>
      </c>
      <c r="M46" s="33">
        <v>37200</v>
      </c>
      <c r="O46" s="49">
        <v>0</v>
      </c>
      <c r="P46" s="2">
        <v>0</v>
      </c>
      <c r="S46" s="31">
        <v>2059</v>
      </c>
      <c r="T46" s="32">
        <v>7035</v>
      </c>
      <c r="U46" s="32">
        <v>9428</v>
      </c>
      <c r="V46" s="33">
        <v>37200</v>
      </c>
      <c r="X46" s="49">
        <v>9.8087297694948727E-3</v>
      </c>
      <c r="Y46" s="2">
        <v>0</v>
      </c>
      <c r="AB46" s="31">
        <v>2090</v>
      </c>
      <c r="AC46" s="32">
        <v>7075</v>
      </c>
      <c r="AD46" s="32">
        <v>9428</v>
      </c>
      <c r="AE46" s="33">
        <v>37200</v>
      </c>
      <c r="AG46" s="49">
        <v>2.501226091221187E-2</v>
      </c>
      <c r="AH46" s="2">
        <v>51</v>
      </c>
      <c r="AK46" s="31">
        <v>2018</v>
      </c>
      <c r="AL46" s="32">
        <v>7035</v>
      </c>
      <c r="AM46" s="32">
        <v>9428</v>
      </c>
      <c r="AN46" s="33">
        <v>37200</v>
      </c>
      <c r="AP46" s="49">
        <v>-1.0299166257969561E-2</v>
      </c>
      <c r="AQ46" s="2">
        <v>-21</v>
      </c>
    </row>
    <row r="47" spans="1:43" x14ac:dyDescent="0.25">
      <c r="A47" s="31">
        <v>2039</v>
      </c>
      <c r="B47" s="32">
        <v>7035</v>
      </c>
      <c r="C47" s="32">
        <v>9428</v>
      </c>
      <c r="D47" s="33">
        <v>37200</v>
      </c>
      <c r="F47" s="49">
        <f t="shared" ref="F47:F48" si="2">A47/A28-1</f>
        <v>0</v>
      </c>
      <c r="G47" s="2">
        <f t="shared" ref="G47:G48" si="3">A47-A28</f>
        <v>0</v>
      </c>
      <c r="J47" s="31">
        <v>2357</v>
      </c>
      <c r="K47" s="32">
        <v>0</v>
      </c>
      <c r="L47" s="32">
        <v>9428</v>
      </c>
      <c r="M47" s="33">
        <v>30268</v>
      </c>
      <c r="O47" s="49">
        <v>-2.1168501270110163E-3</v>
      </c>
      <c r="P47" s="2">
        <v>-5</v>
      </c>
      <c r="S47" s="31">
        <v>2379</v>
      </c>
      <c r="T47" s="32">
        <v>0</v>
      </c>
      <c r="U47" s="32">
        <v>9428</v>
      </c>
      <c r="V47" s="33">
        <v>30165</v>
      </c>
      <c r="X47" s="49">
        <v>7.1972904318373665E-3</v>
      </c>
      <c r="Y47" s="2">
        <v>17</v>
      </c>
      <c r="AB47" s="31">
        <v>2424</v>
      </c>
      <c r="AC47" s="32">
        <v>0</v>
      </c>
      <c r="AD47" s="32">
        <v>9428</v>
      </c>
      <c r="AE47" s="33">
        <v>30125</v>
      </c>
      <c r="AG47" s="49">
        <v>2.6248941574936513E-2</v>
      </c>
      <c r="AH47" s="2">
        <v>62</v>
      </c>
      <c r="AK47" s="31">
        <v>2344</v>
      </c>
      <c r="AL47" s="32">
        <v>0</v>
      </c>
      <c r="AM47" s="32">
        <v>9428</v>
      </c>
      <c r="AN47" s="33">
        <v>30165</v>
      </c>
      <c r="AP47" s="49">
        <v>-7.6206604572396364E-3</v>
      </c>
      <c r="AQ47" s="2">
        <v>-18</v>
      </c>
    </row>
    <row r="48" spans="1:43" x14ac:dyDescent="0.25">
      <c r="A48" s="31">
        <v>2362</v>
      </c>
      <c r="B48" s="32">
        <v>0</v>
      </c>
      <c r="C48" s="32">
        <v>9428</v>
      </c>
      <c r="D48" s="33">
        <v>30165</v>
      </c>
      <c r="F48" s="49">
        <f t="shared" si="2"/>
        <v>0</v>
      </c>
      <c r="G48" s="2">
        <f t="shared" si="3"/>
        <v>0</v>
      </c>
      <c r="J48" s="31"/>
      <c r="K48" s="32"/>
      <c r="L48" s="32"/>
      <c r="M48" s="33"/>
      <c r="S48" s="31"/>
      <c r="T48" s="32"/>
      <c r="U48" s="32"/>
      <c r="V48" s="33"/>
      <c r="AB48" s="31"/>
      <c r="AC48" s="32"/>
      <c r="AD48" s="32"/>
      <c r="AE48" s="33"/>
      <c r="AK48" s="31"/>
      <c r="AL48" s="32"/>
      <c r="AM48" s="32"/>
      <c r="AN48" s="33"/>
    </row>
    <row r="49" spans="1:43" x14ac:dyDescent="0.25">
      <c r="A49" s="31"/>
      <c r="B49" s="32"/>
      <c r="C49" s="32"/>
      <c r="D49" s="33"/>
      <c r="J49" s="34"/>
      <c r="K49" s="35"/>
      <c r="L49" s="35"/>
      <c r="M49" s="36"/>
      <c r="S49" s="34"/>
      <c r="T49" s="35"/>
      <c r="U49" s="35"/>
      <c r="V49" s="36"/>
      <c r="AB49" s="34"/>
      <c r="AC49" s="35"/>
      <c r="AD49" s="35"/>
      <c r="AE49" s="36"/>
      <c r="AK49" s="34"/>
      <c r="AL49" s="35"/>
      <c r="AM49" s="35"/>
      <c r="AN49" s="36"/>
    </row>
    <row r="50" spans="1:43" x14ac:dyDescent="0.25">
      <c r="A50" s="34"/>
      <c r="B50" s="35"/>
      <c r="C50" s="35"/>
      <c r="D50" s="36"/>
      <c r="J50" s="2" t="s">
        <v>130</v>
      </c>
      <c r="O50" s="2" t="s">
        <v>248</v>
      </c>
      <c r="P50" s="2" t="s">
        <v>251</v>
      </c>
      <c r="S50" s="2" t="s">
        <v>130</v>
      </c>
      <c r="X50" s="2" t="s">
        <v>248</v>
      </c>
      <c r="Y50" s="2" t="s">
        <v>251</v>
      </c>
      <c r="AB50" s="2" t="s">
        <v>130</v>
      </c>
      <c r="AG50" s="2" t="s">
        <v>248</v>
      </c>
      <c r="AH50" s="2" t="s">
        <v>251</v>
      </c>
      <c r="AK50" s="2" t="s">
        <v>130</v>
      </c>
      <c r="AP50" s="2" t="s">
        <v>248</v>
      </c>
      <c r="AQ50" s="2" t="s">
        <v>251</v>
      </c>
    </row>
    <row r="51" spans="1:43" x14ac:dyDescent="0.25">
      <c r="A51" s="2" t="s">
        <v>130</v>
      </c>
      <c r="F51" s="2" t="s">
        <v>248</v>
      </c>
      <c r="G51" s="2" t="s">
        <v>251</v>
      </c>
      <c r="J51" s="2" t="s">
        <v>252</v>
      </c>
      <c r="O51" s="49">
        <v>9.7014925373133387E-3</v>
      </c>
      <c r="P51" s="2">
        <v>13</v>
      </c>
      <c r="S51" s="2" t="s">
        <v>252</v>
      </c>
      <c r="X51" s="49">
        <v>4.1044776119403048E-2</v>
      </c>
      <c r="Y51" s="2">
        <v>55</v>
      </c>
      <c r="AB51" s="2" t="s">
        <v>252</v>
      </c>
      <c r="AG51" s="49">
        <v>6.4925373134328446E-2</v>
      </c>
      <c r="AH51" s="2">
        <v>87</v>
      </c>
      <c r="AK51" s="2" t="s">
        <v>252</v>
      </c>
      <c r="AP51" s="49">
        <v>1.9402985074626899E-2</v>
      </c>
      <c r="AQ51" s="2">
        <v>26</v>
      </c>
    </row>
    <row r="52" spans="1:43" x14ac:dyDescent="0.25">
      <c r="A52" s="2" t="s">
        <v>252</v>
      </c>
      <c r="F52" s="49">
        <f>A46/A12-1</f>
        <v>3.0597014925373145E-2</v>
      </c>
      <c r="G52" s="2">
        <f>A46-A12</f>
        <v>41</v>
      </c>
      <c r="O52" s="49">
        <v>9.4059405940594143E-3</v>
      </c>
      <c r="P52" s="2">
        <v>19</v>
      </c>
      <c r="X52" s="49">
        <v>1.9306930693069324E-2</v>
      </c>
      <c r="Y52" s="2">
        <v>39</v>
      </c>
      <c r="AG52" s="49">
        <v>3.4653465346534684E-2</v>
      </c>
      <c r="AH52" s="2">
        <v>70</v>
      </c>
      <c r="AP52" s="49">
        <v>-9.9009900990099098E-4</v>
      </c>
      <c r="AQ52" s="2">
        <v>-2</v>
      </c>
    </row>
    <row r="53" spans="1:43" x14ac:dyDescent="0.25">
      <c r="F53" s="49">
        <f t="shared" ref="F53:F54" si="4">A47/A13-1</f>
        <v>9.4059405940594143E-3</v>
      </c>
      <c r="G53" s="2">
        <f t="shared" ref="G53:G54" si="5">A47-A13</f>
        <v>19</v>
      </c>
      <c r="O53" s="49">
        <v>1.5948275862069039E-2</v>
      </c>
      <c r="P53" s="2">
        <v>37</v>
      </c>
      <c r="X53" s="49">
        <v>2.543103448275863E-2</v>
      </c>
      <c r="Y53" s="2">
        <v>59</v>
      </c>
      <c r="AG53" s="49">
        <v>4.482758620689653E-2</v>
      </c>
      <c r="AH53" s="2">
        <v>104</v>
      </c>
      <c r="AP53" s="49">
        <v>1.0344827586206806E-2</v>
      </c>
      <c r="AQ53" s="2">
        <v>24</v>
      </c>
    </row>
    <row r="54" spans="1:43" x14ac:dyDescent="0.25">
      <c r="F54" s="49">
        <f t="shared" si="4"/>
        <v>1.8103448275861966E-2</v>
      </c>
      <c r="G54" s="2">
        <f t="shared" si="5"/>
        <v>42</v>
      </c>
    </row>
  </sheetData>
  <mergeCells count="8">
    <mergeCell ref="AM35:AN35"/>
    <mergeCell ref="C17:D17"/>
    <mergeCell ref="C1:D1"/>
    <mergeCell ref="A1:B1"/>
    <mergeCell ref="C36:D36"/>
    <mergeCell ref="L35:M35"/>
    <mergeCell ref="U35:V35"/>
    <mergeCell ref="AD35:AE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9"/>
  <sheetViews>
    <sheetView tabSelected="1" topLeftCell="A10" zoomScale="85" zoomScaleNormal="85" workbookViewId="0">
      <selection activeCell="O23" sqref="O23"/>
    </sheetView>
  </sheetViews>
  <sheetFormatPr defaultRowHeight="15" x14ac:dyDescent="0.25"/>
  <sheetData>
    <row r="3" spans="1:35" x14ac:dyDescent="0.25">
      <c r="A3" t="s">
        <v>304</v>
      </c>
      <c r="B3" t="s">
        <v>305</v>
      </c>
      <c r="C3" t="s">
        <v>293</v>
      </c>
      <c r="AA3" t="s">
        <v>315</v>
      </c>
      <c r="AC3">
        <f>126*0.2</f>
        <v>25.200000000000003</v>
      </c>
    </row>
    <row r="4" spans="1:35" x14ac:dyDescent="0.25">
      <c r="Z4">
        <v>1</v>
      </c>
      <c r="AA4">
        <v>4.4482200000000001</v>
      </c>
    </row>
    <row r="5" spans="1:35" x14ac:dyDescent="0.25">
      <c r="B5" t="s">
        <v>294</v>
      </c>
      <c r="G5" t="s">
        <v>295</v>
      </c>
      <c r="M5" t="s">
        <v>294</v>
      </c>
      <c r="Q5" t="s">
        <v>296</v>
      </c>
      <c r="R5" t="s">
        <v>311</v>
      </c>
      <c r="S5" t="s">
        <v>312</v>
      </c>
    </row>
    <row r="6" spans="1:35" x14ac:dyDescent="0.25">
      <c r="B6" t="s">
        <v>294</v>
      </c>
      <c r="C6">
        <v>2</v>
      </c>
      <c r="D6">
        <v>50</v>
      </c>
      <c r="E6">
        <v>100</v>
      </c>
      <c r="F6">
        <v>150</v>
      </c>
      <c r="G6">
        <v>200</v>
      </c>
      <c r="H6">
        <v>250</v>
      </c>
      <c r="I6">
        <v>300</v>
      </c>
      <c r="J6">
        <v>350</v>
      </c>
      <c r="K6">
        <v>400</v>
      </c>
      <c r="L6">
        <v>450</v>
      </c>
      <c r="M6" t="s">
        <v>294</v>
      </c>
      <c r="N6">
        <v>2</v>
      </c>
      <c r="O6">
        <v>50</v>
      </c>
      <c r="P6">
        <v>100</v>
      </c>
      <c r="Q6">
        <v>150</v>
      </c>
      <c r="R6">
        <v>200</v>
      </c>
      <c r="S6">
        <v>250</v>
      </c>
      <c r="T6">
        <v>300</v>
      </c>
      <c r="U6">
        <v>350</v>
      </c>
      <c r="V6">
        <v>400</v>
      </c>
      <c r="W6">
        <v>450</v>
      </c>
    </row>
    <row r="7" spans="1:35" x14ac:dyDescent="0.25">
      <c r="A7" t="s">
        <v>306</v>
      </c>
      <c r="B7" t="s">
        <v>294</v>
      </c>
      <c r="G7" t="s">
        <v>297</v>
      </c>
      <c r="M7" t="s">
        <v>294</v>
      </c>
      <c r="R7" t="s">
        <v>313</v>
      </c>
      <c r="S7" t="s">
        <v>314</v>
      </c>
      <c r="X7" t="s">
        <v>294</v>
      </c>
      <c r="Z7">
        <v>2</v>
      </c>
      <c r="AA7">
        <v>50</v>
      </c>
      <c r="AB7">
        <v>100</v>
      </c>
      <c r="AC7">
        <v>150</v>
      </c>
      <c r="AD7">
        <v>200</v>
      </c>
      <c r="AE7">
        <v>250</v>
      </c>
      <c r="AF7">
        <v>300</v>
      </c>
      <c r="AG7">
        <v>350</v>
      </c>
      <c r="AH7">
        <v>400</v>
      </c>
      <c r="AI7">
        <v>450</v>
      </c>
    </row>
    <row r="8" spans="1:35" x14ac:dyDescent="0.25">
      <c r="A8">
        <v>0</v>
      </c>
      <c r="B8" t="s">
        <v>294</v>
      </c>
      <c r="C8">
        <v>14513.3</v>
      </c>
      <c r="D8">
        <v>13422.6</v>
      </c>
      <c r="E8">
        <v>12268.3</v>
      </c>
      <c r="F8">
        <v>11481.9</v>
      </c>
      <c r="G8">
        <v>10940</v>
      </c>
      <c r="H8">
        <v>10518.2</v>
      </c>
      <c r="I8">
        <v>10202</v>
      </c>
      <c r="J8">
        <v>9978.2999999999993</v>
      </c>
      <c r="K8">
        <v>9834.1</v>
      </c>
      <c r="L8">
        <v>9756.9</v>
      </c>
      <c r="M8" t="s">
        <v>294</v>
      </c>
      <c r="N8">
        <v>0.36399999999999999</v>
      </c>
      <c r="O8">
        <v>0.39200000000000002</v>
      </c>
      <c r="P8">
        <v>0.42699999999999999</v>
      </c>
      <c r="Q8">
        <v>0.46100000000000002</v>
      </c>
      <c r="R8">
        <v>0.49199999999999999</v>
      </c>
      <c r="S8">
        <v>0.52300000000000002</v>
      </c>
      <c r="T8">
        <v>0.55300000000000005</v>
      </c>
      <c r="U8">
        <v>0.58299999999999996</v>
      </c>
      <c r="V8">
        <v>0.61199999999999999</v>
      </c>
      <c r="W8">
        <v>0.64100000000000001</v>
      </c>
      <c r="X8" t="s">
        <v>294</v>
      </c>
      <c r="Y8" t="s">
        <v>316</v>
      </c>
      <c r="Z8">
        <f>$Z$4*C8*$AA$4*2</f>
        <v>129116.70265199999</v>
      </c>
      <c r="AA8">
        <f t="shared" ref="AA8:AI8" si="0">$Z$4*D8*$AA$4*2</f>
        <v>119413.35554400001</v>
      </c>
      <c r="AB8">
        <f t="shared" si="0"/>
        <v>109144.194852</v>
      </c>
      <c r="AC8">
        <f t="shared" si="0"/>
        <v>102148.034436</v>
      </c>
      <c r="AD8">
        <f t="shared" si="0"/>
        <v>97327.053599999999</v>
      </c>
      <c r="AE8">
        <f t="shared" si="0"/>
        <v>93574.535208000001</v>
      </c>
      <c r="AF8">
        <f t="shared" si="0"/>
        <v>90761.480880000003</v>
      </c>
      <c r="AG8">
        <f t="shared" si="0"/>
        <v>88771.347251999992</v>
      </c>
      <c r="AH8">
        <f t="shared" si="0"/>
        <v>87488.480604000011</v>
      </c>
      <c r="AI8">
        <f t="shared" si="0"/>
        <v>86801.675436000005</v>
      </c>
    </row>
    <row r="9" spans="1:35" x14ac:dyDescent="0.25">
      <c r="A9">
        <v>5000</v>
      </c>
      <c r="B9" t="s">
        <v>294</v>
      </c>
      <c r="C9">
        <v>12369.8</v>
      </c>
      <c r="D9">
        <v>11446.7</v>
      </c>
      <c r="E9">
        <v>10470.5</v>
      </c>
      <c r="F9">
        <v>9829.5</v>
      </c>
      <c r="G9">
        <v>9386.4</v>
      </c>
      <c r="H9">
        <v>9048.7999999999993</v>
      </c>
      <c r="I9">
        <v>8804.4</v>
      </c>
      <c r="J9">
        <v>8642</v>
      </c>
      <c r="K9">
        <v>8550.9</v>
      </c>
      <c r="L9">
        <v>8520.4</v>
      </c>
      <c r="M9" t="s">
        <v>294</v>
      </c>
      <c r="N9">
        <v>0.371</v>
      </c>
      <c r="O9">
        <v>0.4</v>
      </c>
      <c r="P9">
        <v>0.435</v>
      </c>
      <c r="Q9">
        <v>0.46800000000000003</v>
      </c>
      <c r="R9">
        <v>0.499</v>
      </c>
      <c r="S9">
        <v>0.53</v>
      </c>
      <c r="T9">
        <v>0.56000000000000005</v>
      </c>
      <c r="U9">
        <v>0.58899999999999997</v>
      </c>
      <c r="V9">
        <v>0.61799999999999999</v>
      </c>
      <c r="W9">
        <v>0.64500000000000002</v>
      </c>
      <c r="X9" t="s">
        <v>294</v>
      </c>
      <c r="Z9">
        <f t="shared" ref="Z9:Z19" si="1">$Z$4*C9*$AA$4*2</f>
        <v>110047.18351199999</v>
      </c>
      <c r="AA9">
        <f t="shared" ref="AA9:AA19" si="2">$Z$4*D9*$AA$4*2</f>
        <v>101834.87974800001</v>
      </c>
      <c r="AB9">
        <f t="shared" ref="AB9:AB19" si="3">$Z$4*E9*$AA$4*2</f>
        <v>93150.175019999995</v>
      </c>
      <c r="AC9">
        <f t="shared" ref="AC9:AC19" si="4">$Z$4*F9*$AA$4*2</f>
        <v>87447.556980000008</v>
      </c>
      <c r="AD9">
        <f t="shared" ref="AD9:AD19" si="5">$Z$4*G9*$AA$4*2</f>
        <v>83505.544416000004</v>
      </c>
      <c r="AE9">
        <f t="shared" ref="AE9:AE19" si="6">$Z$4*H9*$AA$4*2</f>
        <v>80502.10627199999</v>
      </c>
      <c r="AF9">
        <f t="shared" ref="AF9:AF19" si="7">$Z$4*I9*$AA$4*2</f>
        <v>78327.816336000004</v>
      </c>
      <c r="AG9">
        <f t="shared" ref="AG9:AG19" si="8">$Z$4*J9*$AA$4*2</f>
        <v>76883.034480000002</v>
      </c>
      <c r="AH9">
        <f t="shared" ref="AH9:AH19" si="9">$Z$4*K9*$AA$4*2</f>
        <v>76072.568795999992</v>
      </c>
      <c r="AI9">
        <f t="shared" ref="AI9:AI19" si="10">$Z$4*L9*$AA$4*2</f>
        <v>75801.227375999995</v>
      </c>
    </row>
    <row r="10" spans="1:35" x14ac:dyDescent="0.25">
      <c r="A10">
        <v>10000</v>
      </c>
      <c r="B10" t="s">
        <v>294</v>
      </c>
      <c r="C10">
        <v>10464.6</v>
      </c>
      <c r="D10">
        <v>9687.7999999999993</v>
      </c>
      <c r="E10">
        <v>8867</v>
      </c>
      <c r="F10">
        <v>8349.2999999999993</v>
      </c>
      <c r="G10">
        <v>7989.7</v>
      </c>
      <c r="H10">
        <v>7722.3</v>
      </c>
      <c r="I10">
        <v>7536.5</v>
      </c>
      <c r="J10">
        <v>7422.9</v>
      </c>
      <c r="K10">
        <v>7372.5</v>
      </c>
      <c r="L10">
        <v>7376.4</v>
      </c>
      <c r="M10" t="s">
        <v>294</v>
      </c>
      <c r="N10">
        <v>0.379</v>
      </c>
      <c r="O10">
        <v>0.40799999999999997</v>
      </c>
      <c r="P10">
        <v>0.44400000000000001</v>
      </c>
      <c r="Q10">
        <v>0.47699999999999998</v>
      </c>
      <c r="R10">
        <v>0.50800000000000001</v>
      </c>
      <c r="S10">
        <v>0.53900000000000003</v>
      </c>
      <c r="T10">
        <v>0.56799999999999995</v>
      </c>
      <c r="U10">
        <v>0.59699999999999998</v>
      </c>
      <c r="V10">
        <v>0.625</v>
      </c>
      <c r="W10">
        <v>0.65100000000000002</v>
      </c>
      <c r="X10" t="s">
        <v>294</v>
      </c>
      <c r="Z10">
        <f t="shared" si="1"/>
        <v>93097.68602400001</v>
      </c>
      <c r="AA10">
        <f t="shared" si="2"/>
        <v>86186.931431999998</v>
      </c>
      <c r="AB10">
        <f t="shared" si="3"/>
        <v>78884.733479999995</v>
      </c>
      <c r="AC10">
        <f t="shared" si="4"/>
        <v>74279.046491999994</v>
      </c>
      <c r="AD10">
        <f t="shared" si="5"/>
        <v>71079.886668000006</v>
      </c>
      <c r="AE10">
        <f t="shared" si="6"/>
        <v>68700.978612000006</v>
      </c>
      <c r="AF10">
        <f t="shared" si="7"/>
        <v>67048.020059999995</v>
      </c>
      <c r="AG10">
        <f t="shared" si="8"/>
        <v>66037.384475999992</v>
      </c>
      <c r="AH10">
        <f t="shared" si="9"/>
        <v>65589.003899999996</v>
      </c>
      <c r="AI10">
        <f t="shared" si="10"/>
        <v>65623.700016000003</v>
      </c>
    </row>
    <row r="11" spans="1:35" x14ac:dyDescent="0.25">
      <c r="A11">
        <v>15000</v>
      </c>
      <c r="B11" t="s">
        <v>294</v>
      </c>
      <c r="C11">
        <v>8784.5</v>
      </c>
      <c r="D11">
        <v>8135</v>
      </c>
      <c r="E11">
        <v>7449.2</v>
      </c>
      <c r="F11">
        <v>7035</v>
      </c>
      <c r="G11">
        <v>6745.9</v>
      </c>
      <c r="H11">
        <v>6536.6</v>
      </c>
      <c r="I11">
        <v>6398.2</v>
      </c>
      <c r="J11">
        <v>6322.9</v>
      </c>
      <c r="K11">
        <v>6303.1</v>
      </c>
      <c r="L11">
        <v>6331.6</v>
      </c>
      <c r="M11" t="s">
        <v>294</v>
      </c>
      <c r="N11">
        <v>0.38700000000000001</v>
      </c>
      <c r="O11">
        <v>0.41699999999999998</v>
      </c>
      <c r="P11">
        <v>0.45400000000000001</v>
      </c>
      <c r="Q11">
        <v>0.48599999999999999</v>
      </c>
      <c r="R11">
        <v>0.51800000000000002</v>
      </c>
      <c r="S11">
        <v>0.54800000000000004</v>
      </c>
      <c r="T11">
        <v>0.57799999999999996</v>
      </c>
      <c r="U11">
        <v>0.60599999999999998</v>
      </c>
      <c r="V11">
        <v>0.63300000000000001</v>
      </c>
      <c r="W11">
        <v>0.65900000000000003</v>
      </c>
      <c r="X11" t="s">
        <v>294</v>
      </c>
      <c r="Z11">
        <f t="shared" si="1"/>
        <v>78150.777180000005</v>
      </c>
      <c r="AA11">
        <f t="shared" si="2"/>
        <v>72372.539399999994</v>
      </c>
      <c r="AB11">
        <f t="shared" si="3"/>
        <v>66271.360847999997</v>
      </c>
      <c r="AC11">
        <f t="shared" si="4"/>
        <v>62586.455399999999</v>
      </c>
      <c r="AD11">
        <f t="shared" si="5"/>
        <v>60014.494595999997</v>
      </c>
      <c r="AE11">
        <f t="shared" si="6"/>
        <v>58152.469704000003</v>
      </c>
      <c r="AF11">
        <f t="shared" si="7"/>
        <v>56921.202407999997</v>
      </c>
      <c r="AG11">
        <f t="shared" si="8"/>
        <v>56251.300475999997</v>
      </c>
      <c r="AH11">
        <f t="shared" si="9"/>
        <v>56075.150964000008</v>
      </c>
      <c r="AI11">
        <f t="shared" si="10"/>
        <v>56328.699504000004</v>
      </c>
    </row>
    <row r="12" spans="1:35" x14ac:dyDescent="0.25">
      <c r="A12">
        <v>20000</v>
      </c>
      <c r="B12" t="s">
        <v>294</v>
      </c>
      <c r="C12">
        <v>7314.5</v>
      </c>
      <c r="D12">
        <v>6775.1</v>
      </c>
      <c r="E12">
        <v>6205.9</v>
      </c>
      <c r="F12">
        <v>5878.2</v>
      </c>
      <c r="G12">
        <v>5648</v>
      </c>
      <c r="H12">
        <v>5486.5</v>
      </c>
      <c r="I12">
        <v>5386.2</v>
      </c>
      <c r="J12">
        <v>5340.5</v>
      </c>
      <c r="K12">
        <v>5343.2</v>
      </c>
      <c r="L12">
        <v>5388.3</v>
      </c>
      <c r="M12" t="s">
        <v>294</v>
      </c>
      <c r="N12">
        <v>0.39600000000000002</v>
      </c>
      <c r="O12">
        <v>0.42699999999999999</v>
      </c>
      <c r="P12">
        <v>0.46400000000000002</v>
      </c>
      <c r="Q12">
        <v>0.496</v>
      </c>
      <c r="R12">
        <v>0.52800000000000002</v>
      </c>
      <c r="S12">
        <v>0.55900000000000005</v>
      </c>
      <c r="T12">
        <v>0.58799999999999997</v>
      </c>
      <c r="U12">
        <v>0.61599999999999999</v>
      </c>
      <c r="V12">
        <v>0.64200000000000002</v>
      </c>
      <c r="W12">
        <v>0.66800000000000004</v>
      </c>
      <c r="X12" t="s">
        <v>294</v>
      </c>
      <c r="Z12">
        <f t="shared" si="1"/>
        <v>65073.01038</v>
      </c>
      <c r="AA12">
        <f t="shared" si="2"/>
        <v>60274.270644000004</v>
      </c>
      <c r="AB12">
        <f t="shared" si="3"/>
        <v>55210.416996</v>
      </c>
      <c r="AC12">
        <f t="shared" si="4"/>
        <v>52295.053608000002</v>
      </c>
      <c r="AD12">
        <f t="shared" si="5"/>
        <v>50247.093119999998</v>
      </c>
      <c r="AE12">
        <f t="shared" si="6"/>
        <v>48810.318059999998</v>
      </c>
      <c r="AF12">
        <f t="shared" si="7"/>
        <v>47918.005127999997</v>
      </c>
      <c r="AG12">
        <f t="shared" si="8"/>
        <v>47511.437819999999</v>
      </c>
      <c r="AH12">
        <f t="shared" si="9"/>
        <v>47535.458207999996</v>
      </c>
      <c r="AI12">
        <f t="shared" si="10"/>
        <v>47936.687652000001</v>
      </c>
    </row>
    <row r="13" spans="1:35" x14ac:dyDescent="0.25">
      <c r="A13">
        <v>25000</v>
      </c>
      <c r="B13" t="s">
        <v>294</v>
      </c>
      <c r="C13">
        <v>6038.4</v>
      </c>
      <c r="D13">
        <v>5593.8</v>
      </c>
      <c r="E13">
        <v>5124.7</v>
      </c>
      <c r="F13">
        <v>4868.7</v>
      </c>
      <c r="G13">
        <v>4687.5</v>
      </c>
      <c r="H13">
        <v>4564.8999999999996</v>
      </c>
      <c r="I13">
        <v>4494.8</v>
      </c>
      <c r="J13">
        <v>4471.5</v>
      </c>
      <c r="K13">
        <v>4490.1000000000004</v>
      </c>
      <c r="L13">
        <v>4545.6000000000004</v>
      </c>
      <c r="M13" t="s">
        <v>294</v>
      </c>
      <c r="N13">
        <v>0.40500000000000003</v>
      </c>
      <c r="O13">
        <v>0.437</v>
      </c>
      <c r="P13">
        <v>0.47399999999999998</v>
      </c>
      <c r="Q13">
        <v>0.50700000000000001</v>
      </c>
      <c r="R13">
        <v>0.53900000000000003</v>
      </c>
      <c r="S13">
        <v>0.56999999999999995</v>
      </c>
      <c r="T13">
        <v>0.59899999999999998</v>
      </c>
      <c r="U13">
        <v>0.627</v>
      </c>
      <c r="V13">
        <v>0.65300000000000002</v>
      </c>
      <c r="W13">
        <v>0.67800000000000005</v>
      </c>
      <c r="X13" t="s">
        <v>294</v>
      </c>
      <c r="Z13">
        <f t="shared" si="1"/>
        <v>53720.263295999997</v>
      </c>
      <c r="AA13">
        <f t="shared" si="2"/>
        <v>49764.906072000005</v>
      </c>
      <c r="AB13">
        <f t="shared" si="3"/>
        <v>45591.586067999997</v>
      </c>
      <c r="AC13">
        <f t="shared" si="4"/>
        <v>43314.097428000001</v>
      </c>
      <c r="AD13">
        <f t="shared" si="5"/>
        <v>41702.0625</v>
      </c>
      <c r="AE13">
        <f t="shared" si="6"/>
        <v>40611.358955999996</v>
      </c>
      <c r="AF13">
        <f t="shared" si="7"/>
        <v>39987.718511999999</v>
      </c>
      <c r="AG13">
        <f t="shared" si="8"/>
        <v>39780.43146</v>
      </c>
      <c r="AH13">
        <f t="shared" si="9"/>
        <v>39945.905244000001</v>
      </c>
      <c r="AI13">
        <f t="shared" si="10"/>
        <v>40439.657664000006</v>
      </c>
    </row>
    <row r="14" spans="1:35" x14ac:dyDescent="0.25">
      <c r="A14">
        <v>30000</v>
      </c>
      <c r="B14" t="s">
        <v>294</v>
      </c>
      <c r="C14">
        <v>4939.7</v>
      </c>
      <c r="D14">
        <v>4576.1000000000004</v>
      </c>
      <c r="E14">
        <v>4192.6000000000004</v>
      </c>
      <c r="F14">
        <v>3995.5</v>
      </c>
      <c r="G14">
        <v>3854.6</v>
      </c>
      <c r="H14">
        <v>3763.4</v>
      </c>
      <c r="I14">
        <v>3716.8</v>
      </c>
      <c r="J14">
        <v>3710.1</v>
      </c>
      <c r="K14">
        <v>3739.4</v>
      </c>
      <c r="L14">
        <v>3800.4</v>
      </c>
      <c r="M14" t="s">
        <v>294</v>
      </c>
      <c r="N14">
        <v>0.41499999999999998</v>
      </c>
      <c r="O14">
        <v>0.44700000000000001</v>
      </c>
      <c r="P14">
        <v>0.48599999999999999</v>
      </c>
      <c r="Q14">
        <v>0.51900000000000002</v>
      </c>
      <c r="R14">
        <v>0.55100000000000005</v>
      </c>
      <c r="S14">
        <v>0.58199999999999996</v>
      </c>
      <c r="T14">
        <v>0.61099999999999999</v>
      </c>
      <c r="U14">
        <v>0.63900000000000001</v>
      </c>
      <c r="V14">
        <v>0.66500000000000004</v>
      </c>
      <c r="W14">
        <v>0.68899999999999995</v>
      </c>
      <c r="X14" t="s">
        <v>294</v>
      </c>
      <c r="Z14">
        <f t="shared" si="1"/>
        <v>43945.744667999999</v>
      </c>
      <c r="AA14">
        <f t="shared" si="2"/>
        <v>40710.999084000003</v>
      </c>
      <c r="AB14">
        <f t="shared" si="3"/>
        <v>37299.214344000007</v>
      </c>
      <c r="AC14">
        <f t="shared" si="4"/>
        <v>35545.726020000002</v>
      </c>
      <c r="AD14">
        <f t="shared" si="5"/>
        <v>34292.217623999997</v>
      </c>
      <c r="AE14">
        <f t="shared" si="6"/>
        <v>33480.862295999999</v>
      </c>
      <c r="AF14">
        <f t="shared" si="7"/>
        <v>33066.288192</v>
      </c>
      <c r="AG14">
        <f t="shared" si="8"/>
        <v>33006.682044000001</v>
      </c>
      <c r="AH14">
        <f t="shared" si="9"/>
        <v>33267.347736000003</v>
      </c>
      <c r="AI14">
        <f t="shared" si="10"/>
        <v>33810.030576000005</v>
      </c>
    </row>
    <row r="15" spans="1:35" x14ac:dyDescent="0.25">
      <c r="A15">
        <v>35000</v>
      </c>
      <c r="B15" t="s">
        <v>294</v>
      </c>
      <c r="C15">
        <v>4001.6</v>
      </c>
      <c r="D15">
        <v>3706.8</v>
      </c>
      <c r="E15">
        <v>3401.2</v>
      </c>
      <c r="F15">
        <v>3246.7</v>
      </c>
      <c r="G15">
        <v>3138.8</v>
      </c>
      <c r="H15">
        <v>3072.6</v>
      </c>
      <c r="I15">
        <v>3044</v>
      </c>
      <c r="J15">
        <v>3049.1</v>
      </c>
      <c r="K15">
        <v>3084.8</v>
      </c>
      <c r="L15">
        <v>3147.7</v>
      </c>
      <c r="M15" t="s">
        <v>294</v>
      </c>
      <c r="N15">
        <v>0.42499999999999999</v>
      </c>
      <c r="O15">
        <v>0.45800000000000002</v>
      </c>
      <c r="P15">
        <v>0.498</v>
      </c>
      <c r="Q15">
        <v>0.53100000000000003</v>
      </c>
      <c r="R15">
        <v>0.56399999999999995</v>
      </c>
      <c r="S15">
        <v>0.59499999999999997</v>
      </c>
      <c r="T15">
        <v>0.624</v>
      </c>
      <c r="U15">
        <v>0.65200000000000002</v>
      </c>
      <c r="V15">
        <v>0.67800000000000005</v>
      </c>
      <c r="W15">
        <v>0.70199999999999996</v>
      </c>
      <c r="X15" t="s">
        <v>294</v>
      </c>
      <c r="Z15">
        <f t="shared" si="1"/>
        <v>35599.994304</v>
      </c>
      <c r="AA15">
        <f t="shared" si="2"/>
        <v>32977.323792000003</v>
      </c>
      <c r="AB15">
        <f t="shared" si="3"/>
        <v>30258.571727999999</v>
      </c>
      <c r="AC15">
        <f t="shared" si="4"/>
        <v>28884.071747999998</v>
      </c>
      <c r="AD15">
        <f t="shared" si="5"/>
        <v>27924.145872000001</v>
      </c>
      <c r="AE15">
        <f t="shared" si="6"/>
        <v>27335.201544</v>
      </c>
      <c r="AF15">
        <f t="shared" si="7"/>
        <v>27080.763360000001</v>
      </c>
      <c r="AG15">
        <f t="shared" si="8"/>
        <v>27126.135203999998</v>
      </c>
      <c r="AH15">
        <f t="shared" si="9"/>
        <v>27443.738112000003</v>
      </c>
      <c r="AI15">
        <f t="shared" si="10"/>
        <v>28003.324187999999</v>
      </c>
    </row>
    <row r="16" spans="1:35" x14ac:dyDescent="0.25">
      <c r="A16">
        <v>40000</v>
      </c>
      <c r="B16" t="s">
        <v>294</v>
      </c>
      <c r="C16">
        <v>3165.9</v>
      </c>
      <c r="D16">
        <v>2932.6</v>
      </c>
      <c r="E16">
        <v>2691.8</v>
      </c>
      <c r="F16">
        <v>2570.4</v>
      </c>
      <c r="G16">
        <v>2486.1999999999998</v>
      </c>
      <c r="H16">
        <v>2435.3000000000002</v>
      </c>
      <c r="I16">
        <v>2414.4</v>
      </c>
      <c r="J16">
        <v>2420.4</v>
      </c>
      <c r="K16">
        <v>2451</v>
      </c>
      <c r="L16">
        <v>2503.3000000000002</v>
      </c>
      <c r="M16" t="s">
        <v>294</v>
      </c>
      <c r="N16">
        <v>0.42799999999999999</v>
      </c>
      <c r="O16">
        <v>0.46100000000000002</v>
      </c>
      <c r="P16">
        <v>0.5</v>
      </c>
      <c r="Q16">
        <v>0.53400000000000003</v>
      </c>
      <c r="R16">
        <v>0.56699999999999995</v>
      </c>
      <c r="S16">
        <v>0.59799999999999998</v>
      </c>
      <c r="T16">
        <v>0.627</v>
      </c>
      <c r="U16">
        <v>0.65500000000000003</v>
      </c>
      <c r="V16">
        <v>0.68100000000000005</v>
      </c>
      <c r="W16">
        <v>0.70499999999999996</v>
      </c>
      <c r="X16" t="s">
        <v>294</v>
      </c>
      <c r="Z16">
        <f t="shared" si="1"/>
        <v>28165.239396000001</v>
      </c>
      <c r="AA16">
        <f t="shared" si="2"/>
        <v>26089.699944</v>
      </c>
      <c r="AB16">
        <f t="shared" si="3"/>
        <v>23947.437192000001</v>
      </c>
      <c r="AC16">
        <f t="shared" si="4"/>
        <v>22867.409376</v>
      </c>
      <c r="AD16">
        <f t="shared" si="5"/>
        <v>22118.329127999998</v>
      </c>
      <c r="AE16">
        <f t="shared" si="6"/>
        <v>21665.500332000003</v>
      </c>
      <c r="AF16">
        <f t="shared" si="7"/>
        <v>21479.564736</v>
      </c>
      <c r="AG16">
        <f t="shared" si="8"/>
        <v>21532.943376000003</v>
      </c>
      <c r="AH16">
        <f t="shared" si="9"/>
        <v>21805.174439999999</v>
      </c>
      <c r="AI16">
        <f t="shared" si="10"/>
        <v>22270.458252</v>
      </c>
    </row>
    <row r="17" spans="1:35" x14ac:dyDescent="0.25">
      <c r="A17">
        <v>45000</v>
      </c>
      <c r="B17" t="s">
        <v>294</v>
      </c>
      <c r="C17">
        <v>2492</v>
      </c>
      <c r="D17">
        <v>2308.4</v>
      </c>
      <c r="E17">
        <v>2118.9</v>
      </c>
      <c r="F17">
        <v>2023.3</v>
      </c>
      <c r="G17">
        <v>1957</v>
      </c>
      <c r="H17">
        <v>1916.9</v>
      </c>
      <c r="I17">
        <v>1900.5</v>
      </c>
      <c r="J17">
        <v>1905.2</v>
      </c>
      <c r="K17">
        <v>1929.3</v>
      </c>
      <c r="L17">
        <v>1970.5</v>
      </c>
      <c r="M17" t="s">
        <v>294</v>
      </c>
      <c r="N17">
        <v>0.42799999999999999</v>
      </c>
      <c r="O17">
        <v>0.46100000000000002</v>
      </c>
      <c r="P17">
        <v>0.5</v>
      </c>
      <c r="Q17">
        <v>0.53400000000000003</v>
      </c>
      <c r="R17">
        <v>0.56699999999999995</v>
      </c>
      <c r="S17">
        <v>0.59799999999999998</v>
      </c>
      <c r="T17">
        <v>0.627</v>
      </c>
      <c r="U17">
        <v>0.65500000000000003</v>
      </c>
      <c r="V17">
        <v>0.68100000000000005</v>
      </c>
      <c r="W17">
        <v>0.70499999999999996</v>
      </c>
      <c r="X17" t="s">
        <v>294</v>
      </c>
      <c r="Z17">
        <f t="shared" si="1"/>
        <v>22169.928479999999</v>
      </c>
      <c r="AA17">
        <f t="shared" si="2"/>
        <v>20536.542096000001</v>
      </c>
      <c r="AB17">
        <f t="shared" si="3"/>
        <v>18850.666716</v>
      </c>
      <c r="AC17">
        <f t="shared" si="4"/>
        <v>18000.167052000001</v>
      </c>
      <c r="AD17">
        <f t="shared" si="5"/>
        <v>17410.33308</v>
      </c>
      <c r="AE17">
        <f t="shared" si="6"/>
        <v>17053.585836000002</v>
      </c>
      <c r="AF17">
        <f t="shared" si="7"/>
        <v>16907.684219999999</v>
      </c>
      <c r="AG17">
        <f t="shared" si="8"/>
        <v>16949.497488000001</v>
      </c>
      <c r="AH17">
        <f t="shared" si="9"/>
        <v>17163.901691999999</v>
      </c>
      <c r="AI17">
        <f t="shared" si="10"/>
        <v>17530.435020000001</v>
      </c>
    </row>
    <row r="18" spans="1:35" x14ac:dyDescent="0.25">
      <c r="A18">
        <v>50000</v>
      </c>
      <c r="B18" t="s">
        <v>294</v>
      </c>
      <c r="C18">
        <v>1961.8</v>
      </c>
      <c r="D18">
        <v>1817.2</v>
      </c>
      <c r="E18">
        <v>1668</v>
      </c>
      <c r="F18">
        <v>1592.8</v>
      </c>
      <c r="G18">
        <v>1540.6</v>
      </c>
      <c r="H18">
        <v>1509.1</v>
      </c>
      <c r="I18">
        <v>1496.1</v>
      </c>
      <c r="J18">
        <v>1499.9</v>
      </c>
      <c r="K18">
        <v>1518.8</v>
      </c>
      <c r="L18">
        <v>1551.2</v>
      </c>
      <c r="M18" t="s">
        <v>294</v>
      </c>
      <c r="N18">
        <v>0.42799999999999999</v>
      </c>
      <c r="O18">
        <v>0.46100000000000002</v>
      </c>
      <c r="P18">
        <v>0.5</v>
      </c>
      <c r="Q18">
        <v>0.53400000000000003</v>
      </c>
      <c r="R18">
        <v>0.56699999999999995</v>
      </c>
      <c r="S18">
        <v>0.59799999999999998</v>
      </c>
      <c r="T18">
        <v>0.627</v>
      </c>
      <c r="U18">
        <v>0.65500000000000003</v>
      </c>
      <c r="V18">
        <v>0.68100000000000005</v>
      </c>
      <c r="W18">
        <v>0.70499999999999996</v>
      </c>
      <c r="X18" t="s">
        <v>294</v>
      </c>
      <c r="Z18">
        <f t="shared" si="1"/>
        <v>17453.035992000001</v>
      </c>
      <c r="AA18">
        <f t="shared" si="2"/>
        <v>16166.610768</v>
      </c>
      <c r="AB18">
        <f t="shared" si="3"/>
        <v>14839.261920000001</v>
      </c>
      <c r="AC18">
        <f t="shared" si="4"/>
        <v>14170.249631999999</v>
      </c>
      <c r="AD18">
        <f t="shared" si="5"/>
        <v>13705.855464</v>
      </c>
      <c r="AE18">
        <f t="shared" si="6"/>
        <v>13425.617603999999</v>
      </c>
      <c r="AF18">
        <f t="shared" si="7"/>
        <v>13309.963883999999</v>
      </c>
      <c r="AG18">
        <f t="shared" si="8"/>
        <v>13343.770356000001</v>
      </c>
      <c r="AH18">
        <f t="shared" si="9"/>
        <v>13511.913071999999</v>
      </c>
      <c r="AI18">
        <f t="shared" si="10"/>
        <v>13800.157728</v>
      </c>
    </row>
    <row r="20" spans="1:35" x14ac:dyDescent="0.25">
      <c r="A20" t="s">
        <v>304</v>
      </c>
      <c r="B20" t="s">
        <v>305</v>
      </c>
      <c r="C20" t="s">
        <v>298</v>
      </c>
      <c r="Y20" t="s">
        <v>317</v>
      </c>
      <c r="Z20">
        <f>C15*$AA$4*2</f>
        <v>35599.994304</v>
      </c>
      <c r="AA20">
        <f>D15*$AA$4*2</f>
        <v>32977.323792000003</v>
      </c>
      <c r="AB20">
        <f>E15*$AA$4*2</f>
        <v>30258.571727999999</v>
      </c>
      <c r="AC20">
        <f>F15*$AA$4*2</f>
        <v>28884.071747999998</v>
      </c>
      <c r="AD20">
        <f>G15*$AA$4*2</f>
        <v>27924.145872000001</v>
      </c>
      <c r="AE20">
        <f>H15*$AA$4*2</f>
        <v>27335.201544</v>
      </c>
      <c r="AF20">
        <f>I15*$AA$4*2</f>
        <v>27080.763360000001</v>
      </c>
      <c r="AG20">
        <f>J15*$AA$4*2</f>
        <v>27126.135203999998</v>
      </c>
      <c r="AH20">
        <f>K15*$AA$4*2</f>
        <v>27443.738112000003</v>
      </c>
      <c r="AI20">
        <f>L15*$AA$4*2</f>
        <v>28003.324187999999</v>
      </c>
    </row>
    <row r="22" spans="1:35" x14ac:dyDescent="0.25">
      <c r="B22" t="s">
        <v>294</v>
      </c>
      <c r="G22" t="s">
        <v>295</v>
      </c>
      <c r="M22" t="s">
        <v>294</v>
      </c>
      <c r="Q22" t="s">
        <v>296</v>
      </c>
      <c r="R22" t="s">
        <v>311</v>
      </c>
      <c r="S22" t="s">
        <v>312</v>
      </c>
    </row>
    <row r="23" spans="1:35" x14ac:dyDescent="0.25">
      <c r="B23" t="s">
        <v>294</v>
      </c>
      <c r="C23">
        <v>2</v>
      </c>
      <c r="D23">
        <v>50</v>
      </c>
      <c r="E23">
        <v>100</v>
      </c>
      <c r="F23">
        <v>150</v>
      </c>
      <c r="G23">
        <v>200</v>
      </c>
      <c r="H23">
        <v>250</v>
      </c>
      <c r="I23">
        <v>300</v>
      </c>
      <c r="J23">
        <v>350</v>
      </c>
      <c r="K23">
        <v>400</v>
      </c>
      <c r="L23">
        <v>450</v>
      </c>
      <c r="M23" t="s">
        <v>294</v>
      </c>
      <c r="N23">
        <v>2</v>
      </c>
      <c r="O23">
        <v>50</v>
      </c>
      <c r="P23">
        <v>100</v>
      </c>
      <c r="Q23">
        <v>150</v>
      </c>
      <c r="R23">
        <v>200</v>
      </c>
      <c r="S23">
        <v>250</v>
      </c>
      <c r="T23">
        <v>300</v>
      </c>
      <c r="U23">
        <v>350</v>
      </c>
      <c r="V23">
        <v>400</v>
      </c>
      <c r="W23">
        <v>450</v>
      </c>
    </row>
    <row r="24" spans="1:35" x14ac:dyDescent="0.25">
      <c r="A24" t="s">
        <v>306</v>
      </c>
      <c r="B24" t="s">
        <v>294</v>
      </c>
      <c r="G24" t="s">
        <v>297</v>
      </c>
      <c r="M24" t="s">
        <v>294</v>
      </c>
      <c r="R24" t="s">
        <v>313</v>
      </c>
      <c r="S24" t="s">
        <v>314</v>
      </c>
      <c r="X24" t="s">
        <v>294</v>
      </c>
    </row>
    <row r="25" spans="1:35" x14ac:dyDescent="0.25">
      <c r="A25">
        <v>0</v>
      </c>
      <c r="B25" t="s">
        <v>294</v>
      </c>
      <c r="C25">
        <v>13910.4</v>
      </c>
      <c r="D25">
        <v>12855.7</v>
      </c>
      <c r="E25">
        <v>11738.3</v>
      </c>
      <c r="F25">
        <v>10950.4</v>
      </c>
      <c r="G25">
        <v>10408.700000000001</v>
      </c>
      <c r="H25">
        <v>9978.7999999999993</v>
      </c>
      <c r="I25">
        <v>9646.6</v>
      </c>
      <c r="J25">
        <v>9399.2999999999993</v>
      </c>
      <c r="K25">
        <v>9224.4</v>
      </c>
      <c r="L25">
        <v>9109.2999999999993</v>
      </c>
      <c r="M25" t="s">
        <v>294</v>
      </c>
      <c r="N25">
        <v>0.36299999999999999</v>
      </c>
      <c r="O25">
        <v>0.39200000000000002</v>
      </c>
      <c r="P25">
        <v>0.42699999999999999</v>
      </c>
      <c r="Q25">
        <v>0.46100000000000002</v>
      </c>
      <c r="R25">
        <v>0.49299999999999999</v>
      </c>
      <c r="S25">
        <v>0.52500000000000002</v>
      </c>
      <c r="T25">
        <v>0.55700000000000005</v>
      </c>
      <c r="U25">
        <v>0.58899999999999997</v>
      </c>
      <c r="V25">
        <v>0.61899999999999999</v>
      </c>
      <c r="W25">
        <v>0.65</v>
      </c>
      <c r="X25" t="s">
        <v>294</v>
      </c>
    </row>
    <row r="26" spans="1:35" x14ac:dyDescent="0.25">
      <c r="A26">
        <v>5000</v>
      </c>
      <c r="B26" t="s">
        <v>294</v>
      </c>
      <c r="C26">
        <v>11862.1</v>
      </c>
      <c r="D26">
        <v>10970.7</v>
      </c>
      <c r="E26">
        <v>10027.1</v>
      </c>
      <c r="F26">
        <v>9384.1</v>
      </c>
      <c r="G26">
        <v>8940.9</v>
      </c>
      <c r="H26">
        <v>8596</v>
      </c>
      <c r="I26">
        <v>8337.4</v>
      </c>
      <c r="J26">
        <v>8154.2</v>
      </c>
      <c r="K26">
        <v>8036.1</v>
      </c>
      <c r="L26">
        <v>7972.6</v>
      </c>
      <c r="M26" t="s">
        <v>294</v>
      </c>
      <c r="N26">
        <v>0.37</v>
      </c>
      <c r="O26">
        <v>0.39900000000000002</v>
      </c>
      <c r="P26">
        <v>0.435</v>
      </c>
      <c r="Q26">
        <v>0.46899999999999997</v>
      </c>
      <c r="R26">
        <v>0.5</v>
      </c>
      <c r="S26">
        <v>0.53200000000000003</v>
      </c>
      <c r="T26">
        <v>0.56299999999999994</v>
      </c>
      <c r="U26">
        <v>0.59399999999999997</v>
      </c>
      <c r="V26">
        <v>0.623</v>
      </c>
      <c r="W26">
        <v>0.65200000000000002</v>
      </c>
      <c r="X26" t="s">
        <v>294</v>
      </c>
    </row>
    <row r="27" spans="1:35" x14ac:dyDescent="0.25">
      <c r="A27">
        <v>10000</v>
      </c>
      <c r="B27" t="s">
        <v>294</v>
      </c>
      <c r="C27">
        <v>10037.5</v>
      </c>
      <c r="D27">
        <v>9288.4</v>
      </c>
      <c r="E27">
        <v>8496.2000000000007</v>
      </c>
      <c r="F27">
        <v>7975.9</v>
      </c>
      <c r="G27">
        <v>7616.1</v>
      </c>
      <c r="H27">
        <v>7342</v>
      </c>
      <c r="I27">
        <v>7143.5</v>
      </c>
      <c r="J27">
        <v>7011.5</v>
      </c>
      <c r="K27">
        <v>6937.3</v>
      </c>
      <c r="L27">
        <v>6912.3</v>
      </c>
      <c r="M27" t="s">
        <v>294</v>
      </c>
      <c r="N27">
        <v>0.378</v>
      </c>
      <c r="O27">
        <v>0.40699999999999997</v>
      </c>
      <c r="P27">
        <v>0.443</v>
      </c>
      <c r="Q27">
        <v>0.47699999999999998</v>
      </c>
      <c r="R27">
        <v>0.50900000000000001</v>
      </c>
      <c r="S27">
        <v>0.54</v>
      </c>
      <c r="T27">
        <v>0.57099999999999995</v>
      </c>
      <c r="U27">
        <v>0.6</v>
      </c>
      <c r="V27">
        <v>0.629</v>
      </c>
      <c r="W27">
        <v>0.65700000000000003</v>
      </c>
      <c r="X27" t="s">
        <v>294</v>
      </c>
    </row>
    <row r="28" spans="1:35" x14ac:dyDescent="0.25">
      <c r="A28">
        <v>15000</v>
      </c>
      <c r="B28" t="s">
        <v>294</v>
      </c>
      <c r="C28">
        <v>8426</v>
      </c>
      <c r="D28">
        <v>7800.5</v>
      </c>
      <c r="E28">
        <v>7139.6</v>
      </c>
      <c r="F28">
        <v>6722.5</v>
      </c>
      <c r="G28">
        <v>6432.8</v>
      </c>
      <c r="H28">
        <v>6217.4</v>
      </c>
      <c r="I28">
        <v>6067.6</v>
      </c>
      <c r="J28">
        <v>5975.9</v>
      </c>
      <c r="K28">
        <v>5935.1</v>
      </c>
      <c r="L28">
        <v>5938</v>
      </c>
      <c r="M28" t="s">
        <v>294</v>
      </c>
      <c r="N28">
        <v>0.38600000000000001</v>
      </c>
      <c r="O28">
        <v>0.41599999999999998</v>
      </c>
      <c r="P28">
        <v>0.45300000000000001</v>
      </c>
      <c r="Q28">
        <v>0.48599999999999999</v>
      </c>
      <c r="R28">
        <v>0.51800000000000002</v>
      </c>
      <c r="S28">
        <v>0.54900000000000004</v>
      </c>
      <c r="T28">
        <v>0.57899999999999996</v>
      </c>
      <c r="U28">
        <v>0.60799999999999998</v>
      </c>
      <c r="V28">
        <v>0.63600000000000001</v>
      </c>
      <c r="W28">
        <v>0.66300000000000003</v>
      </c>
      <c r="X28" t="s">
        <v>294</v>
      </c>
    </row>
    <row r="29" spans="1:35" x14ac:dyDescent="0.25">
      <c r="A29">
        <v>20000</v>
      </c>
      <c r="B29" t="s">
        <v>294</v>
      </c>
      <c r="C29">
        <v>7014.3</v>
      </c>
      <c r="D29">
        <v>6495.8</v>
      </c>
      <c r="E29">
        <v>5948.1</v>
      </c>
      <c r="F29">
        <v>5617.2</v>
      </c>
      <c r="G29">
        <v>5386.2</v>
      </c>
      <c r="H29">
        <v>5218.8999999999996</v>
      </c>
      <c r="I29">
        <v>5108.3</v>
      </c>
      <c r="J29">
        <v>5048</v>
      </c>
      <c r="K29">
        <v>5032</v>
      </c>
      <c r="L29">
        <v>5054.5</v>
      </c>
      <c r="M29" t="s">
        <v>294</v>
      </c>
      <c r="N29">
        <v>0.39500000000000002</v>
      </c>
      <c r="O29">
        <v>0.42499999999999999</v>
      </c>
      <c r="P29">
        <v>0.46200000000000002</v>
      </c>
      <c r="Q29">
        <v>0.496</v>
      </c>
      <c r="R29">
        <v>0.52800000000000002</v>
      </c>
      <c r="S29">
        <v>0.55900000000000005</v>
      </c>
      <c r="T29">
        <v>0.58899999999999997</v>
      </c>
      <c r="U29">
        <v>0.61799999999999999</v>
      </c>
      <c r="V29">
        <v>0.64500000000000002</v>
      </c>
      <c r="W29">
        <v>0.67200000000000004</v>
      </c>
      <c r="X29" t="s">
        <v>294</v>
      </c>
    </row>
    <row r="30" spans="1:35" x14ac:dyDescent="0.25">
      <c r="A30">
        <v>25000</v>
      </c>
      <c r="B30" t="s">
        <v>294</v>
      </c>
      <c r="C30">
        <v>5788.1</v>
      </c>
      <c r="D30">
        <v>5361.3</v>
      </c>
      <c r="E30">
        <v>4910.8</v>
      </c>
      <c r="F30">
        <v>4651.3</v>
      </c>
      <c r="G30">
        <v>4469.1000000000004</v>
      </c>
      <c r="H30">
        <v>4341.1000000000004</v>
      </c>
      <c r="I30">
        <v>4261.6000000000004</v>
      </c>
      <c r="J30">
        <v>4225.3</v>
      </c>
      <c r="K30">
        <v>4227.3</v>
      </c>
      <c r="L30">
        <v>4262.8</v>
      </c>
      <c r="M30" t="s">
        <v>294</v>
      </c>
      <c r="N30">
        <v>0.40400000000000003</v>
      </c>
      <c r="O30">
        <v>0.435</v>
      </c>
      <c r="P30">
        <v>0.47299999999999998</v>
      </c>
      <c r="Q30">
        <v>0.50700000000000001</v>
      </c>
      <c r="R30">
        <v>0.53900000000000003</v>
      </c>
      <c r="S30">
        <v>0.56999999999999995</v>
      </c>
      <c r="T30">
        <v>0.6</v>
      </c>
      <c r="U30">
        <v>0.629</v>
      </c>
      <c r="V30">
        <v>0.65600000000000003</v>
      </c>
      <c r="W30">
        <v>0.68100000000000005</v>
      </c>
      <c r="X30" t="s">
        <v>294</v>
      </c>
    </row>
    <row r="31" spans="1:35" x14ac:dyDescent="0.25">
      <c r="A31">
        <v>30000</v>
      </c>
      <c r="B31" t="s">
        <v>294</v>
      </c>
      <c r="C31">
        <v>4731.8</v>
      </c>
      <c r="D31">
        <v>4383.3999999999996</v>
      </c>
      <c r="E31">
        <v>4015.8</v>
      </c>
      <c r="F31">
        <v>3815</v>
      </c>
      <c r="G31">
        <v>3673</v>
      </c>
      <c r="H31">
        <v>3576.8</v>
      </c>
      <c r="I31">
        <v>3521.7</v>
      </c>
      <c r="J31">
        <v>3503.3</v>
      </c>
      <c r="K31">
        <v>3517.8</v>
      </c>
      <c r="L31">
        <v>3561.1</v>
      </c>
      <c r="M31" t="s">
        <v>294</v>
      </c>
      <c r="N31">
        <v>0.41399999999999998</v>
      </c>
      <c r="O31">
        <v>0.44600000000000001</v>
      </c>
      <c r="P31">
        <v>0.48499999999999999</v>
      </c>
      <c r="Q31">
        <v>0.51800000000000002</v>
      </c>
      <c r="R31">
        <v>0.55100000000000005</v>
      </c>
      <c r="S31">
        <v>0.58199999999999996</v>
      </c>
      <c r="T31">
        <v>0.61199999999999999</v>
      </c>
      <c r="U31">
        <v>0.64</v>
      </c>
      <c r="V31">
        <v>0.66700000000000004</v>
      </c>
      <c r="W31">
        <v>0.69199999999999995</v>
      </c>
      <c r="X31" t="s">
        <v>294</v>
      </c>
    </row>
    <row r="32" spans="1:35" x14ac:dyDescent="0.25">
      <c r="A32">
        <v>35000</v>
      </c>
      <c r="B32" t="s">
        <v>294</v>
      </c>
      <c r="C32">
        <v>3829.8</v>
      </c>
      <c r="D32">
        <v>3547.9</v>
      </c>
      <c r="E32">
        <v>3250.6</v>
      </c>
      <c r="F32">
        <v>3097.6</v>
      </c>
      <c r="G32">
        <v>2988.3</v>
      </c>
      <c r="H32">
        <v>2917.5</v>
      </c>
      <c r="I32">
        <v>2881.3</v>
      </c>
      <c r="J32">
        <v>2875.9</v>
      </c>
      <c r="K32">
        <v>2898.5</v>
      </c>
      <c r="L32">
        <v>2945.7</v>
      </c>
      <c r="M32" t="s">
        <v>294</v>
      </c>
      <c r="N32">
        <v>0.42399999999999999</v>
      </c>
      <c r="O32">
        <v>0.45700000000000002</v>
      </c>
      <c r="P32">
        <v>0.497</v>
      </c>
      <c r="Q32">
        <v>0.53</v>
      </c>
      <c r="R32">
        <v>0.56299999999999994</v>
      </c>
      <c r="S32">
        <v>0.59499999999999997</v>
      </c>
      <c r="T32">
        <v>0.625</v>
      </c>
      <c r="U32">
        <v>0.65300000000000002</v>
      </c>
      <c r="V32">
        <v>0.68</v>
      </c>
      <c r="W32">
        <v>0.70499999999999996</v>
      </c>
      <c r="X32" t="s">
        <v>294</v>
      </c>
    </row>
    <row r="33" spans="1:24" x14ac:dyDescent="0.25">
      <c r="A33">
        <v>40000</v>
      </c>
      <c r="B33" t="s">
        <v>294</v>
      </c>
      <c r="C33">
        <v>3029.2</v>
      </c>
      <c r="D33">
        <v>2806.3</v>
      </c>
      <c r="E33">
        <v>2571.6</v>
      </c>
      <c r="F33">
        <v>2451.9</v>
      </c>
      <c r="G33">
        <v>2366.5</v>
      </c>
      <c r="H33">
        <v>2311.8000000000002</v>
      </c>
      <c r="I33">
        <v>2284.6999999999998</v>
      </c>
      <c r="J33">
        <v>2282.3000000000002</v>
      </c>
      <c r="K33">
        <v>2302.1999999999998</v>
      </c>
      <c r="L33">
        <v>2341.8000000000002</v>
      </c>
      <c r="M33" t="s">
        <v>294</v>
      </c>
      <c r="N33">
        <v>0.42699999999999999</v>
      </c>
      <c r="O33">
        <v>0.46</v>
      </c>
      <c r="P33">
        <v>0.5</v>
      </c>
      <c r="Q33">
        <v>0.53300000000000003</v>
      </c>
      <c r="R33">
        <v>0.56599999999999995</v>
      </c>
      <c r="S33">
        <v>0.59799999999999998</v>
      </c>
      <c r="T33">
        <v>0.628</v>
      </c>
      <c r="U33">
        <v>0.65600000000000003</v>
      </c>
      <c r="V33">
        <v>0.68300000000000005</v>
      </c>
      <c r="W33">
        <v>0.70799999999999996</v>
      </c>
      <c r="X33" t="s">
        <v>294</v>
      </c>
    </row>
    <row r="34" spans="1:24" x14ac:dyDescent="0.25">
      <c r="A34">
        <v>45000</v>
      </c>
      <c r="B34" t="s">
        <v>294</v>
      </c>
      <c r="C34">
        <v>2384.4</v>
      </c>
      <c r="D34">
        <v>2208.9</v>
      </c>
      <c r="E34">
        <v>2024.2</v>
      </c>
      <c r="F34">
        <v>1930</v>
      </c>
      <c r="G34">
        <v>1862.8</v>
      </c>
      <c r="H34">
        <v>1819.7</v>
      </c>
      <c r="I34">
        <v>1798.4</v>
      </c>
      <c r="J34">
        <v>1796.5</v>
      </c>
      <c r="K34">
        <v>1812.1</v>
      </c>
      <c r="L34">
        <v>1843.3</v>
      </c>
      <c r="M34" t="s">
        <v>294</v>
      </c>
      <c r="N34">
        <v>0.42699999999999999</v>
      </c>
      <c r="O34">
        <v>0.46</v>
      </c>
      <c r="P34">
        <v>0.5</v>
      </c>
      <c r="Q34">
        <v>0.53300000000000003</v>
      </c>
      <c r="R34">
        <v>0.56599999999999995</v>
      </c>
      <c r="S34">
        <v>0.59799999999999998</v>
      </c>
      <c r="T34">
        <v>0.628</v>
      </c>
      <c r="U34">
        <v>0.65600000000000003</v>
      </c>
      <c r="V34">
        <v>0.68300000000000005</v>
      </c>
      <c r="W34">
        <v>0.70799999999999996</v>
      </c>
      <c r="X34" t="s">
        <v>294</v>
      </c>
    </row>
    <row r="35" spans="1:24" x14ac:dyDescent="0.25">
      <c r="A35">
        <v>50000</v>
      </c>
      <c r="B35" t="s">
        <v>294</v>
      </c>
      <c r="C35">
        <v>1877.1</v>
      </c>
      <c r="D35">
        <v>1739</v>
      </c>
      <c r="E35">
        <v>1593.5</v>
      </c>
      <c r="F35">
        <v>1519.3</v>
      </c>
      <c r="G35">
        <v>1466.4</v>
      </c>
      <c r="H35">
        <v>1432.5</v>
      </c>
      <c r="I35">
        <v>1415.7</v>
      </c>
      <c r="J35">
        <v>1414.3</v>
      </c>
      <c r="K35">
        <v>1426.6</v>
      </c>
      <c r="L35">
        <v>1451.1</v>
      </c>
      <c r="M35" t="s">
        <v>294</v>
      </c>
      <c r="N35">
        <v>0.42699999999999999</v>
      </c>
      <c r="O35">
        <v>0.46</v>
      </c>
      <c r="P35">
        <v>0.5</v>
      </c>
      <c r="Q35">
        <v>0.53300000000000003</v>
      </c>
      <c r="R35">
        <v>0.56599999999999995</v>
      </c>
      <c r="S35">
        <v>0.59799999999999998</v>
      </c>
      <c r="T35">
        <v>0.628</v>
      </c>
      <c r="U35">
        <v>0.65600000000000003</v>
      </c>
      <c r="V35">
        <v>0.68300000000000005</v>
      </c>
      <c r="W35">
        <v>0.70799999999999996</v>
      </c>
      <c r="X35" t="s">
        <v>294</v>
      </c>
    </row>
    <row r="38" spans="1:24" x14ac:dyDescent="0.25">
      <c r="A38" t="s">
        <v>307</v>
      </c>
      <c r="B38" t="s">
        <v>308</v>
      </c>
      <c r="C38" t="s">
        <v>299</v>
      </c>
      <c r="D38" t="s">
        <v>299</v>
      </c>
      <c r="E38" t="s">
        <v>300</v>
      </c>
      <c r="F38" t="s">
        <v>300</v>
      </c>
      <c r="G38" t="s">
        <v>288</v>
      </c>
    </row>
    <row r="39" spans="1:24" x14ac:dyDescent="0.25">
      <c r="A39" t="s">
        <v>309</v>
      </c>
      <c r="B39" t="s">
        <v>310</v>
      </c>
      <c r="C39" t="s">
        <v>301</v>
      </c>
      <c r="D39" t="s">
        <v>302</v>
      </c>
      <c r="E39" t="s">
        <v>303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activeCell="F15" sqref="F15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241</v>
      </c>
      <c r="AC1" s="2" t="s">
        <v>242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77" t="s">
        <v>213</v>
      </c>
      <c r="O2" s="78"/>
      <c r="P2" s="79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77" t="s">
        <v>213</v>
      </c>
      <c r="AQ2" s="78"/>
      <c r="AR2" s="79"/>
    </row>
    <row r="3" spans="1:44" x14ac:dyDescent="0.25">
      <c r="A3" s="31" t="s">
        <v>195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212</v>
      </c>
      <c r="O3" s="40">
        <v>0.45</v>
      </c>
      <c r="P3" s="41"/>
      <c r="AC3" s="31" t="s">
        <v>195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212</v>
      </c>
      <c r="AQ3" s="40">
        <f>O3</f>
        <v>0.45</v>
      </c>
      <c r="AR3" s="41"/>
    </row>
    <row r="4" spans="1:44" x14ac:dyDescent="0.25">
      <c r="A4" s="31" t="s">
        <v>199</v>
      </c>
      <c r="B4" s="32" t="s">
        <v>200</v>
      </c>
      <c r="C4" s="32" t="s">
        <v>201</v>
      </c>
      <c r="D4" s="32" t="s">
        <v>202</v>
      </c>
      <c r="E4" s="32" t="s">
        <v>203</v>
      </c>
      <c r="F4" s="32" t="s">
        <v>204</v>
      </c>
      <c r="G4" s="32" t="s">
        <v>205</v>
      </c>
      <c r="H4" s="32" t="s">
        <v>206</v>
      </c>
      <c r="I4" s="32" t="s">
        <v>207</v>
      </c>
      <c r="J4" s="32" t="s">
        <v>208</v>
      </c>
      <c r="K4" s="32" t="s">
        <v>209</v>
      </c>
      <c r="L4" s="33" t="s">
        <v>210</v>
      </c>
      <c r="M4" s="2" t="s">
        <v>211</v>
      </c>
      <c r="N4" s="31" t="s">
        <v>216</v>
      </c>
      <c r="O4" s="32" t="s">
        <v>214</v>
      </c>
      <c r="P4" s="33" t="s">
        <v>215</v>
      </c>
      <c r="AC4" s="31" t="s">
        <v>199</v>
      </c>
      <c r="AD4" s="32" t="s">
        <v>200</v>
      </c>
      <c r="AE4" s="32" t="s">
        <v>201</v>
      </c>
      <c r="AF4" s="32" t="s">
        <v>202</v>
      </c>
      <c r="AG4" s="32" t="s">
        <v>203</v>
      </c>
      <c r="AH4" s="32" t="s">
        <v>204</v>
      </c>
      <c r="AI4" s="32" t="s">
        <v>205</v>
      </c>
      <c r="AJ4" s="32" t="s">
        <v>206</v>
      </c>
      <c r="AK4" s="32" t="s">
        <v>207</v>
      </c>
      <c r="AL4" s="32" t="s">
        <v>208</v>
      </c>
      <c r="AM4" s="32" t="s">
        <v>209</v>
      </c>
      <c r="AN4" s="33" t="s">
        <v>210</v>
      </c>
      <c r="AO4" s="2" t="s">
        <v>211</v>
      </c>
      <c r="AP4" s="31" t="s">
        <v>216</v>
      </c>
      <c r="AQ4" s="32" t="s">
        <v>214</v>
      </c>
      <c r="AR4" s="33" t="s">
        <v>215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211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211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211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211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211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211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211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211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211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211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211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211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211</v>
      </c>
      <c r="N11" s="31">
        <v>8</v>
      </c>
      <c r="O11" s="32">
        <v>0.75</v>
      </c>
      <c r="P11" s="33">
        <f t="shared" si="0"/>
        <v>1.91E-3</v>
      </c>
      <c r="Q11" s="50">
        <f>P11/AR11-1</f>
        <v>-0.12785388127853881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211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211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211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211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211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211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211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211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211</v>
      </c>
      <c r="AP15" s="34">
        <v>12</v>
      </c>
      <c r="AQ15" s="35">
        <v>0.95</v>
      </c>
      <c r="AR15" s="48">
        <f t="shared" si="1"/>
        <v>6.9639999999999994E-2</v>
      </c>
    </row>
    <row r="16" spans="1:44" x14ac:dyDescent="0.25">
      <c r="A16" s="31" t="s">
        <v>196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196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216</v>
      </c>
      <c r="O17" s="29" t="s">
        <v>214</v>
      </c>
      <c r="P17" s="30" t="s">
        <v>215</v>
      </c>
      <c r="AC17" s="31" t="s">
        <v>197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216</v>
      </c>
      <c r="AQ17" s="29" t="s">
        <v>214</v>
      </c>
      <c r="AR17" s="30" t="s">
        <v>215</v>
      </c>
    </row>
    <row r="18" spans="1:44" x14ac:dyDescent="0.25">
      <c r="A18" s="31" t="s">
        <v>199</v>
      </c>
      <c r="B18" s="32" t="s">
        <v>200</v>
      </c>
      <c r="C18" s="32" t="s">
        <v>201</v>
      </c>
      <c r="D18" s="32" t="s">
        <v>202</v>
      </c>
      <c r="E18" s="32" t="s">
        <v>203</v>
      </c>
      <c r="F18" s="32" t="s">
        <v>204</v>
      </c>
      <c r="G18" s="32" t="s">
        <v>205</v>
      </c>
      <c r="H18" s="32" t="s">
        <v>206</v>
      </c>
      <c r="I18" s="32" t="s">
        <v>207</v>
      </c>
      <c r="J18" s="32" t="s">
        <v>208</v>
      </c>
      <c r="K18" s="32" t="s">
        <v>209</v>
      </c>
      <c r="L18" s="33" t="s">
        <v>210</v>
      </c>
      <c r="M18" s="2" t="s">
        <v>211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199</v>
      </c>
      <c r="AD18" s="32" t="s">
        <v>200</v>
      </c>
      <c r="AE18" s="32" t="s">
        <v>201</v>
      </c>
      <c r="AF18" s="32" t="s">
        <v>202</v>
      </c>
      <c r="AG18" s="32" t="s">
        <v>203</v>
      </c>
      <c r="AH18" s="32" t="s">
        <v>204</v>
      </c>
      <c r="AI18" s="32" t="s">
        <v>205</v>
      </c>
      <c r="AJ18" s="32" t="s">
        <v>206</v>
      </c>
      <c r="AK18" s="32" t="s">
        <v>207</v>
      </c>
      <c r="AL18" s="32" t="s">
        <v>208</v>
      </c>
      <c r="AM18" s="32" t="s">
        <v>209</v>
      </c>
      <c r="AN18" s="33" t="s">
        <v>210</v>
      </c>
      <c r="AO18" s="2" t="s">
        <v>211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211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211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211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211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211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211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211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211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211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211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211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211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211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211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211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211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211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211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211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211</v>
      </c>
      <c r="AP28" s="34">
        <v>12</v>
      </c>
      <c r="AQ28" s="35">
        <v>0.95</v>
      </c>
      <c r="AR28" s="48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211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211</v>
      </c>
    </row>
    <row r="30" spans="1:44" x14ac:dyDescent="0.25">
      <c r="A30" s="31" t="s">
        <v>196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196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216</v>
      </c>
      <c r="O31" s="29" t="s">
        <v>214</v>
      </c>
      <c r="P31" s="30" t="s">
        <v>215</v>
      </c>
      <c r="AC31" s="31" t="s">
        <v>198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216</v>
      </c>
      <c r="AQ31" s="29" t="s">
        <v>214</v>
      </c>
      <c r="AR31" s="30" t="s">
        <v>215</v>
      </c>
    </row>
    <row r="32" spans="1:44" x14ac:dyDescent="0.25">
      <c r="A32" s="31" t="s">
        <v>199</v>
      </c>
      <c r="B32" s="32" t="s">
        <v>200</v>
      </c>
      <c r="C32" s="32" t="s">
        <v>201</v>
      </c>
      <c r="D32" s="32" t="s">
        <v>202</v>
      </c>
      <c r="E32" s="32" t="s">
        <v>203</v>
      </c>
      <c r="F32" s="32" t="s">
        <v>204</v>
      </c>
      <c r="G32" s="32" t="s">
        <v>205</v>
      </c>
      <c r="H32" s="32" t="s">
        <v>206</v>
      </c>
      <c r="I32" s="32" t="s">
        <v>207</v>
      </c>
      <c r="J32" s="32" t="s">
        <v>208</v>
      </c>
      <c r="K32" s="32" t="s">
        <v>209</v>
      </c>
      <c r="L32" s="33" t="s">
        <v>210</v>
      </c>
      <c r="M32" s="2" t="s">
        <v>211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199</v>
      </c>
      <c r="AD32" s="32" t="s">
        <v>200</v>
      </c>
      <c r="AE32" s="32" t="s">
        <v>201</v>
      </c>
      <c r="AF32" s="32" t="s">
        <v>202</v>
      </c>
      <c r="AG32" s="32" t="s">
        <v>203</v>
      </c>
      <c r="AH32" s="32" t="s">
        <v>204</v>
      </c>
      <c r="AI32" s="32" t="s">
        <v>205</v>
      </c>
      <c r="AJ32" s="32" t="s">
        <v>206</v>
      </c>
      <c r="AK32" s="32" t="s">
        <v>207</v>
      </c>
      <c r="AL32" s="32" t="s">
        <v>208</v>
      </c>
      <c r="AM32" s="32" t="s">
        <v>209</v>
      </c>
      <c r="AN32" s="33" t="s">
        <v>210</v>
      </c>
      <c r="AO32" s="2" t="s">
        <v>211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211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211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211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211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211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211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211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211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211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211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211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211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211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211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211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211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211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211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211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211</v>
      </c>
      <c r="AP42" s="34">
        <v>12</v>
      </c>
      <c r="AQ42" s="35">
        <v>0.95</v>
      </c>
      <c r="AR42" s="48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211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211</v>
      </c>
    </row>
    <row r="44" spans="1:44" x14ac:dyDescent="0.25">
      <c r="A44" s="31" t="s">
        <v>196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196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243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199</v>
      </c>
      <c r="B46" s="32" t="s">
        <v>200</v>
      </c>
      <c r="C46" s="32" t="s">
        <v>201</v>
      </c>
      <c r="D46" s="32" t="s">
        <v>202</v>
      </c>
      <c r="E46" s="32" t="s">
        <v>203</v>
      </c>
      <c r="F46" s="32" t="s">
        <v>204</v>
      </c>
      <c r="G46" s="32" t="s">
        <v>205</v>
      </c>
      <c r="H46" s="32" t="s">
        <v>206</v>
      </c>
      <c r="I46" s="32" t="s">
        <v>207</v>
      </c>
      <c r="J46" s="32" t="s">
        <v>208</v>
      </c>
      <c r="K46" s="32" t="s">
        <v>209</v>
      </c>
      <c r="L46" s="33" t="s">
        <v>210</v>
      </c>
      <c r="M46" s="2" t="s">
        <v>211</v>
      </c>
      <c r="N46" s="28" t="s">
        <v>216</v>
      </c>
      <c r="O46" s="29" t="s">
        <v>214</v>
      </c>
      <c r="P46" s="30" t="s">
        <v>215</v>
      </c>
      <c r="AC46" s="31" t="s">
        <v>199</v>
      </c>
      <c r="AD46" s="32" t="s">
        <v>200</v>
      </c>
      <c r="AE46" s="32" t="s">
        <v>201</v>
      </c>
      <c r="AF46" s="32" t="s">
        <v>202</v>
      </c>
      <c r="AG46" s="32" t="s">
        <v>203</v>
      </c>
      <c r="AH46" s="32" t="s">
        <v>204</v>
      </c>
      <c r="AI46" s="32" t="s">
        <v>205</v>
      </c>
      <c r="AJ46" s="32" t="s">
        <v>206</v>
      </c>
      <c r="AK46" s="32" t="s">
        <v>207</v>
      </c>
      <c r="AL46" s="32" t="s">
        <v>208</v>
      </c>
      <c r="AM46" s="32" t="s">
        <v>209</v>
      </c>
      <c r="AN46" s="33" t="s">
        <v>210</v>
      </c>
      <c r="AO46" s="2" t="s">
        <v>211</v>
      </c>
      <c r="AP46" s="28" t="s">
        <v>216</v>
      </c>
      <c r="AQ46" s="29" t="s">
        <v>214</v>
      </c>
      <c r="AR46" s="30" t="s">
        <v>215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211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211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211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211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211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211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211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211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211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211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211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211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211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211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211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211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211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211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211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211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211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211</v>
      </c>
      <c r="AP57" s="34">
        <v>12</v>
      </c>
      <c r="AQ57" s="35">
        <v>0.95</v>
      </c>
      <c r="AR57" s="48">
        <f t="shared" si="7"/>
        <v>6.5500000000000003E-3</v>
      </c>
    </row>
    <row r="58" spans="1:44" x14ac:dyDescent="0.25">
      <c r="A58" s="31" t="s">
        <v>196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196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292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244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18" sqref="F18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16384" width="9.140625" style="2"/>
  </cols>
  <sheetData>
    <row r="1" spans="1:7" x14ac:dyDescent="0.25">
      <c r="A1" s="2" t="s">
        <v>241</v>
      </c>
    </row>
    <row r="2" spans="1:7" x14ac:dyDescent="0.25">
      <c r="A2" s="28"/>
      <c r="B2" s="29"/>
      <c r="C2" s="29"/>
      <c r="D2" s="29"/>
      <c r="E2" s="29"/>
      <c r="F2" s="29"/>
      <c r="G2" s="30"/>
    </row>
    <row r="3" spans="1:7" x14ac:dyDescent="0.25">
      <c r="A3" s="31" t="s">
        <v>245</v>
      </c>
      <c r="B3" s="32" t="s">
        <v>217</v>
      </c>
      <c r="C3" s="32" t="s">
        <v>218</v>
      </c>
      <c r="D3" s="32" t="s">
        <v>219</v>
      </c>
      <c r="E3" s="32" t="s">
        <v>220</v>
      </c>
      <c r="F3" s="32" t="s">
        <v>221</v>
      </c>
      <c r="G3" s="33" t="s">
        <v>222</v>
      </c>
    </row>
    <row r="4" spans="1:7" x14ac:dyDescent="0.25">
      <c r="A4" s="31" t="s">
        <v>223</v>
      </c>
      <c r="B4" s="32" t="s">
        <v>224</v>
      </c>
      <c r="C4" s="32" t="s">
        <v>225</v>
      </c>
      <c r="D4" s="32" t="s">
        <v>224</v>
      </c>
      <c r="E4" s="32" t="s">
        <v>224</v>
      </c>
      <c r="F4" s="32" t="s">
        <v>224</v>
      </c>
      <c r="G4" s="33" t="s">
        <v>224</v>
      </c>
    </row>
    <row r="5" spans="1:7" x14ac:dyDescent="0.25">
      <c r="A5" s="31" t="s">
        <v>223</v>
      </c>
      <c r="B5" s="32" t="s">
        <v>226</v>
      </c>
      <c r="C5" s="32" t="s">
        <v>226</v>
      </c>
      <c r="D5" s="32" t="s">
        <v>226</v>
      </c>
      <c r="E5" s="32" t="s">
        <v>226</v>
      </c>
      <c r="F5" s="32" t="s">
        <v>226</v>
      </c>
      <c r="G5" s="33" t="s">
        <v>226</v>
      </c>
    </row>
    <row r="6" spans="1:7" x14ac:dyDescent="0.25">
      <c r="A6" s="31" t="s">
        <v>227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</row>
    <row r="7" spans="1:7" x14ac:dyDescent="0.25">
      <c r="A7" s="31" t="s">
        <v>228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</row>
    <row r="8" spans="1:7" x14ac:dyDescent="0.25">
      <c r="A8" s="31" t="s">
        <v>229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</row>
    <row r="9" spans="1:7" x14ac:dyDescent="0.25">
      <c r="A9" s="31" t="s">
        <v>230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</row>
    <row r="10" spans="1:7" x14ac:dyDescent="0.25">
      <c r="A10" s="31" t="s">
        <v>231</v>
      </c>
      <c r="B10" s="32">
        <v>9.0100000000000006E-3</v>
      </c>
      <c r="C10" s="32">
        <v>280</v>
      </c>
      <c r="D10" s="32">
        <v>1.1060000000000001</v>
      </c>
      <c r="E10" s="32">
        <v>2.1199999999999999E-3</v>
      </c>
      <c r="F10" s="32">
        <v>0.996</v>
      </c>
      <c r="G10" s="33">
        <v>0.99</v>
      </c>
    </row>
    <row r="11" spans="1:7" x14ac:dyDescent="0.25">
      <c r="A11" s="31" t="s">
        <v>232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</row>
    <row r="12" spans="1:7" x14ac:dyDescent="0.25">
      <c r="A12" s="31" t="s">
        <v>233</v>
      </c>
      <c r="B12" s="32">
        <v>1.41E-3</v>
      </c>
      <c r="C12" s="32" t="s">
        <v>234</v>
      </c>
      <c r="D12" s="32" t="s">
        <v>234</v>
      </c>
      <c r="E12" s="32" t="s">
        <v>234</v>
      </c>
      <c r="F12" s="32" t="s">
        <v>234</v>
      </c>
      <c r="G12" s="33" t="s">
        <v>234</v>
      </c>
    </row>
    <row r="13" spans="1:7" x14ac:dyDescent="0.25">
      <c r="A13" s="31" t="s">
        <v>235</v>
      </c>
      <c r="B13" s="32">
        <v>0</v>
      </c>
      <c r="C13" s="32" t="s">
        <v>234</v>
      </c>
      <c r="D13" s="32" t="s">
        <v>234</v>
      </c>
      <c r="E13" s="32" t="s">
        <v>234</v>
      </c>
      <c r="F13" s="32" t="s">
        <v>234</v>
      </c>
      <c r="G13" s="33" t="s">
        <v>234</v>
      </c>
    </row>
    <row r="14" spans="1:7" x14ac:dyDescent="0.25">
      <c r="A14" s="31" t="s">
        <v>223</v>
      </c>
      <c r="B14" s="32" t="s">
        <v>226</v>
      </c>
      <c r="C14" s="32" t="s">
        <v>226</v>
      </c>
      <c r="D14" s="32" t="s">
        <v>226</v>
      </c>
      <c r="E14" s="32" t="s">
        <v>226</v>
      </c>
      <c r="F14" s="32" t="s">
        <v>226</v>
      </c>
      <c r="G14" s="33" t="s">
        <v>226</v>
      </c>
    </row>
    <row r="15" spans="1:7" x14ac:dyDescent="0.25">
      <c r="A15" s="31" t="s">
        <v>236</v>
      </c>
      <c r="B15" s="32">
        <v>2.3560000000000001E-2</v>
      </c>
      <c r="C15" s="32">
        <v>546.1</v>
      </c>
      <c r="D15" s="32" t="s">
        <v>226</v>
      </c>
      <c r="E15" s="2" t="s">
        <v>226</v>
      </c>
      <c r="F15" s="32" t="s">
        <v>226</v>
      </c>
      <c r="G15" s="33" t="s">
        <v>226</v>
      </c>
    </row>
    <row r="16" spans="1:7" x14ac:dyDescent="0.25">
      <c r="A16" s="31"/>
      <c r="B16" s="32"/>
      <c r="C16" s="32"/>
      <c r="D16" s="32"/>
      <c r="E16" s="32"/>
      <c r="F16" s="32"/>
      <c r="G16" s="33"/>
    </row>
    <row r="17" spans="1:7" x14ac:dyDescent="0.25">
      <c r="A17" s="31"/>
      <c r="B17" s="32"/>
      <c r="C17" s="32"/>
      <c r="D17" s="32"/>
      <c r="E17" s="32"/>
      <c r="F17" s="32"/>
      <c r="G17" s="33"/>
    </row>
    <row r="18" spans="1:7" x14ac:dyDescent="0.25">
      <c r="A18" s="31" t="s">
        <v>130</v>
      </c>
      <c r="B18" s="32"/>
      <c r="C18" s="32"/>
      <c r="G18" s="33"/>
    </row>
    <row r="19" spans="1:7" x14ac:dyDescent="0.25">
      <c r="A19" s="31" t="s">
        <v>292</v>
      </c>
      <c r="B19" s="32"/>
      <c r="C19" s="32"/>
      <c r="G19" s="33"/>
    </row>
    <row r="20" spans="1:7" x14ac:dyDescent="0.25">
      <c r="A20" s="34"/>
      <c r="B20" s="35"/>
      <c r="C20" s="35"/>
      <c r="D20" s="35"/>
      <c r="E20" s="35"/>
      <c r="F20" s="35"/>
      <c r="G20" s="36"/>
    </row>
    <row r="22" spans="1:7" x14ac:dyDescent="0.25">
      <c r="A22" s="2" t="s">
        <v>242</v>
      </c>
    </row>
    <row r="23" spans="1:7" x14ac:dyDescent="0.25">
      <c r="A23" s="28"/>
      <c r="B23" s="29"/>
      <c r="C23" s="29"/>
      <c r="D23" s="29"/>
      <c r="E23" s="29"/>
      <c r="F23" s="29"/>
      <c r="G23" s="30"/>
    </row>
    <row r="24" spans="1:7" x14ac:dyDescent="0.25">
      <c r="A24" s="31" t="s">
        <v>245</v>
      </c>
      <c r="B24" s="32" t="s">
        <v>217</v>
      </c>
      <c r="C24" s="32" t="s">
        <v>218</v>
      </c>
      <c r="D24" s="32" t="s">
        <v>219</v>
      </c>
      <c r="E24" s="32" t="s">
        <v>220</v>
      </c>
      <c r="F24" s="32" t="s">
        <v>221</v>
      </c>
      <c r="G24" s="33" t="s">
        <v>222</v>
      </c>
    </row>
    <row r="25" spans="1:7" x14ac:dyDescent="0.25">
      <c r="A25" s="31" t="s">
        <v>223</v>
      </c>
      <c r="B25" s="32" t="s">
        <v>224</v>
      </c>
      <c r="C25" s="32" t="s">
        <v>225</v>
      </c>
      <c r="D25" s="32" t="s">
        <v>224</v>
      </c>
      <c r="E25" s="32" t="s">
        <v>224</v>
      </c>
      <c r="F25" s="32" t="s">
        <v>224</v>
      </c>
      <c r="G25" s="33" t="s">
        <v>224</v>
      </c>
    </row>
    <row r="26" spans="1:7" x14ac:dyDescent="0.25">
      <c r="A26" s="31" t="s">
        <v>223</v>
      </c>
      <c r="B26" s="32" t="s">
        <v>226</v>
      </c>
      <c r="C26" s="32" t="s">
        <v>226</v>
      </c>
      <c r="D26" s="32" t="s">
        <v>226</v>
      </c>
      <c r="E26" s="32" t="s">
        <v>226</v>
      </c>
      <c r="F26" s="32" t="s">
        <v>226</v>
      </c>
      <c r="G26" s="33" t="s">
        <v>226</v>
      </c>
    </row>
    <row r="27" spans="1:7" x14ac:dyDescent="0.25">
      <c r="A27" s="31" t="s">
        <v>227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7" x14ac:dyDescent="0.25">
      <c r="A28" s="31" t="s">
        <v>228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7" x14ac:dyDescent="0.25">
      <c r="A29" s="31" t="s">
        <v>229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</row>
    <row r="30" spans="1:7" x14ac:dyDescent="0.25">
      <c r="A30" s="31" t="s">
        <v>230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</row>
    <row r="31" spans="1:7" x14ac:dyDescent="0.25">
      <c r="A31" s="31" t="s">
        <v>231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7" x14ac:dyDescent="0.25">
      <c r="A32" s="31" t="s">
        <v>232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233</v>
      </c>
      <c r="B33" s="32">
        <v>1.1999999999999999E-3</v>
      </c>
      <c r="C33" s="32" t="s">
        <v>234</v>
      </c>
      <c r="D33" s="32" t="s">
        <v>234</v>
      </c>
      <c r="E33" s="32" t="s">
        <v>234</v>
      </c>
      <c r="F33" s="32" t="s">
        <v>234</v>
      </c>
      <c r="G33" s="33" t="s">
        <v>234</v>
      </c>
    </row>
    <row r="34" spans="1:7" x14ac:dyDescent="0.25">
      <c r="A34" s="31" t="s">
        <v>235</v>
      </c>
      <c r="B34" s="32">
        <v>5.0000000000000001E-3</v>
      </c>
      <c r="C34" s="32" t="s">
        <v>234</v>
      </c>
      <c r="D34" s="32" t="s">
        <v>234</v>
      </c>
      <c r="E34" s="32" t="s">
        <v>234</v>
      </c>
      <c r="F34" s="32" t="s">
        <v>234</v>
      </c>
      <c r="G34" s="33" t="s">
        <v>234</v>
      </c>
    </row>
    <row r="35" spans="1:7" x14ac:dyDescent="0.25">
      <c r="A35" s="31" t="s">
        <v>223</v>
      </c>
      <c r="B35" s="32"/>
      <c r="C35" s="32" t="s">
        <v>226</v>
      </c>
      <c r="D35" s="32" t="s">
        <v>226</v>
      </c>
      <c r="E35" s="32" t="s">
        <v>226</v>
      </c>
      <c r="F35" s="32" t="s">
        <v>226</v>
      </c>
      <c r="G35" s="33" t="s">
        <v>226</v>
      </c>
    </row>
    <row r="36" spans="1:7" x14ac:dyDescent="0.25">
      <c r="A36" s="31" t="s">
        <v>236</v>
      </c>
      <c r="B36" s="32">
        <v>2.4649999999999998E-2</v>
      </c>
      <c r="C36" s="32">
        <v>595</v>
      </c>
      <c r="D36" s="32" t="s">
        <v>226</v>
      </c>
      <c r="E36" s="32" t="s">
        <v>226</v>
      </c>
      <c r="F36" s="32" t="s">
        <v>226</v>
      </c>
      <c r="G36" s="33" t="s">
        <v>226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244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7" workbookViewId="0">
      <selection activeCell="E30" sqref="E30"/>
    </sheetView>
  </sheetViews>
  <sheetFormatPr defaultRowHeight="15" x14ac:dyDescent="0.25"/>
  <cols>
    <col min="1" max="16384" width="9.140625" style="51"/>
  </cols>
  <sheetData>
    <row r="1" spans="1:8" x14ac:dyDescent="0.25">
      <c r="A1" s="80" t="s">
        <v>275</v>
      </c>
      <c r="B1" s="81"/>
      <c r="C1" s="81"/>
      <c r="D1" s="81"/>
      <c r="E1" s="81"/>
      <c r="F1" s="81"/>
      <c r="G1" s="81"/>
      <c r="H1" s="81"/>
    </row>
    <row r="2" spans="1:8" x14ac:dyDescent="0.25">
      <c r="A2" s="52" t="s">
        <v>276</v>
      </c>
      <c r="B2" s="52">
        <v>0</v>
      </c>
      <c r="C2" s="53" t="s">
        <v>276</v>
      </c>
      <c r="D2" s="53">
        <v>2000</v>
      </c>
      <c r="E2" s="54" t="s">
        <v>276</v>
      </c>
      <c r="F2" s="54">
        <v>6000</v>
      </c>
      <c r="G2" s="55" t="s">
        <v>276</v>
      </c>
      <c r="H2" s="55">
        <v>8000</v>
      </c>
    </row>
    <row r="3" spans="1:8" x14ac:dyDescent="0.25">
      <c r="A3" s="52" t="s">
        <v>277</v>
      </c>
      <c r="B3" s="52">
        <v>0</v>
      </c>
      <c r="C3" s="53" t="s">
        <v>277</v>
      </c>
      <c r="D3" s="53">
        <v>0</v>
      </c>
      <c r="E3" s="54" t="s">
        <v>277</v>
      </c>
      <c r="F3" s="54">
        <v>0</v>
      </c>
      <c r="G3" s="55" t="s">
        <v>277</v>
      </c>
      <c r="H3" s="55">
        <v>0</v>
      </c>
    </row>
    <row r="4" spans="1:8" x14ac:dyDescent="0.25">
      <c r="A4" s="52" t="s">
        <v>278</v>
      </c>
      <c r="B4" s="52" t="s">
        <v>279</v>
      </c>
      <c r="C4" s="53" t="s">
        <v>278</v>
      </c>
      <c r="D4" s="53" t="s">
        <v>279</v>
      </c>
      <c r="E4" s="54" t="s">
        <v>278</v>
      </c>
      <c r="F4" s="54" t="s">
        <v>279</v>
      </c>
      <c r="G4" s="55" t="s">
        <v>278</v>
      </c>
      <c r="H4" s="55" t="s">
        <v>279</v>
      </c>
    </row>
    <row r="5" spans="1:8" x14ac:dyDescent="0.25">
      <c r="A5" s="52">
        <v>20000</v>
      </c>
      <c r="B5" s="56">
        <v>719.95742416178803</v>
      </c>
      <c r="C5" s="53">
        <v>20000</v>
      </c>
      <c r="D5" s="53">
        <v>731.45290047897799</v>
      </c>
      <c r="E5" s="54">
        <v>20000</v>
      </c>
      <c r="F5" s="54">
        <v>734.64608834486398</v>
      </c>
      <c r="G5" s="55">
        <v>20042.054958183999</v>
      </c>
      <c r="H5" s="55">
        <v>742.30973922299097</v>
      </c>
    </row>
    <row r="6" spans="1:8" x14ac:dyDescent="0.25">
      <c r="A6" s="52">
        <v>21009.318996415801</v>
      </c>
      <c r="B6" s="56">
        <v>725.70516232038301</v>
      </c>
      <c r="C6" s="53">
        <v>21009.318996415801</v>
      </c>
      <c r="D6" s="53">
        <v>735.28472591804098</v>
      </c>
      <c r="E6" s="54">
        <v>21004.062126642799</v>
      </c>
      <c r="F6" s="54">
        <v>739.11655135710498</v>
      </c>
      <c r="G6" s="55">
        <v>22008.124253285499</v>
      </c>
      <c r="H6" s="55">
        <v>907.71687067589096</v>
      </c>
    </row>
    <row r="7" spans="1:8" x14ac:dyDescent="0.25">
      <c r="A7" s="52">
        <v>22008.124253285499</v>
      </c>
      <c r="B7" s="56">
        <v>729.53698775944599</v>
      </c>
      <c r="C7" s="53">
        <v>22486.4994026284</v>
      </c>
      <c r="D7" s="53">
        <v>743.58701436934496</v>
      </c>
      <c r="E7" s="54">
        <v>22002.867383512501</v>
      </c>
      <c r="F7" s="54">
        <v>804.89622139435903</v>
      </c>
      <c r="G7" s="55">
        <v>23180.4062126643</v>
      </c>
      <c r="H7" s="55">
        <v>1000.31931878659</v>
      </c>
    </row>
    <row r="8" spans="1:8" x14ac:dyDescent="0.25">
      <c r="A8" s="52">
        <v>23017.4432497013</v>
      </c>
      <c r="B8" s="56">
        <v>735.28472591804098</v>
      </c>
      <c r="C8" s="53">
        <v>24005.7347670251</v>
      </c>
      <c r="D8" s="53">
        <v>752.52794039382695</v>
      </c>
      <c r="E8" s="54">
        <v>23006.9295101553</v>
      </c>
      <c r="F8" s="54">
        <v>870.67589143161297</v>
      </c>
      <c r="G8" s="55">
        <v>24447.311827957001</v>
      </c>
      <c r="H8" s="55">
        <v>1099.94678020224</v>
      </c>
    </row>
    <row r="9" spans="1:8" x14ac:dyDescent="0.25">
      <c r="A9" s="52">
        <v>24005.7347670251</v>
      </c>
      <c r="B9" s="56">
        <v>741.03246407663698</v>
      </c>
      <c r="C9" s="53">
        <v>24489.366786140999</v>
      </c>
      <c r="D9" s="53">
        <v>795.31665779670004</v>
      </c>
      <c r="E9" s="54">
        <v>24000.477897252102</v>
      </c>
      <c r="F9" s="54">
        <v>947.95103778605596</v>
      </c>
      <c r="G9" s="55">
        <v>25015.053763440901</v>
      </c>
      <c r="H9" s="55">
        <v>1145.9286854710001</v>
      </c>
    </row>
    <row r="10" spans="1:8" x14ac:dyDescent="0.25">
      <c r="A10" s="52">
        <v>25009.796893667899</v>
      </c>
      <c r="B10" s="56">
        <v>745.50292708887696</v>
      </c>
      <c r="C10" s="53">
        <v>25004.540023894901</v>
      </c>
      <c r="D10" s="53">
        <v>818.30761043107998</v>
      </c>
      <c r="E10" s="54">
        <v>25004.540023894901</v>
      </c>
      <c r="F10" s="54">
        <v>1025.8648217136799</v>
      </c>
      <c r="G10" s="55">
        <v>26008.602150537601</v>
      </c>
      <c r="H10" s="55">
        <v>1235.97658328898</v>
      </c>
    </row>
    <row r="11" spans="1:8" x14ac:dyDescent="0.25">
      <c r="A11" s="52">
        <v>25998.088410991601</v>
      </c>
      <c r="B11" s="56">
        <v>805.53485896753602</v>
      </c>
      <c r="C11" s="53">
        <v>27002.150537634399</v>
      </c>
      <c r="D11" s="53">
        <v>949.22831293241097</v>
      </c>
      <c r="E11" s="54">
        <v>25992.831541218598</v>
      </c>
      <c r="F11" s="54">
        <v>1102.50133049494</v>
      </c>
      <c r="G11" s="55">
        <v>27007.407407407401</v>
      </c>
      <c r="H11" s="55">
        <v>1326.0244811069699</v>
      </c>
    </row>
    <row r="12" spans="1:8" x14ac:dyDescent="0.25">
      <c r="A12" s="52">
        <v>27427.956989247301</v>
      </c>
      <c r="B12" s="56">
        <v>889.19638105375202</v>
      </c>
      <c r="C12" s="53">
        <v>27517.3237753883</v>
      </c>
      <c r="D12" s="53">
        <v>983.71474188398099</v>
      </c>
      <c r="E12" s="54">
        <v>27275.507765830302</v>
      </c>
      <c r="F12" s="54">
        <v>1199.57424161788</v>
      </c>
      <c r="G12" s="55">
        <v>28405.7347670251</v>
      </c>
      <c r="H12" s="55">
        <v>1466.52474720596</v>
      </c>
    </row>
    <row r="13" spans="1:8" x14ac:dyDescent="0.25">
      <c r="A13" s="52">
        <v>28999.761051374</v>
      </c>
      <c r="B13" s="56">
        <v>987.54656732304397</v>
      </c>
      <c r="C13" s="53">
        <v>28006.212664277198</v>
      </c>
      <c r="D13" s="53">
        <v>1016.28525811602</v>
      </c>
      <c r="E13" s="54">
        <v>27990.442054958199</v>
      </c>
      <c r="F13" s="54">
        <v>1255.77434805748</v>
      </c>
      <c r="G13" s="55">
        <v>29982.7956989247</v>
      </c>
      <c r="H13" s="55">
        <v>1627.46141564662</v>
      </c>
    </row>
    <row r="14" spans="1:8" x14ac:dyDescent="0.25">
      <c r="A14" s="52">
        <v>29988.052568697702</v>
      </c>
      <c r="B14" s="56">
        <v>1051.4103246407701</v>
      </c>
      <c r="C14" s="53">
        <v>28778.972520907999</v>
      </c>
      <c r="D14" s="53">
        <v>1074.4012772751501</v>
      </c>
      <c r="E14" s="54">
        <v>29005.017921146999</v>
      </c>
      <c r="F14" s="54">
        <v>1347.738158595</v>
      </c>
      <c r="G14" s="55">
        <v>30003.823178016701</v>
      </c>
      <c r="H14" s="55">
        <v>1942.3097392229899</v>
      </c>
    </row>
    <row r="15" spans="1:8" x14ac:dyDescent="0.25">
      <c r="A15" s="52">
        <v>30997.371565113499</v>
      </c>
      <c r="B15" s="56">
        <v>1114.6354443853099</v>
      </c>
      <c r="C15" s="53">
        <v>29441.338112305901</v>
      </c>
      <c r="D15" s="53">
        <v>1124.85364555615</v>
      </c>
      <c r="E15" s="54">
        <v>30003.823178016701</v>
      </c>
      <c r="F15" s="54">
        <v>1436.50878126663</v>
      </c>
      <c r="G15" s="55">
        <v>31806.9295101553</v>
      </c>
      <c r="H15" s="55">
        <v>2202.2352315061198</v>
      </c>
    </row>
    <row r="16" spans="1:8" x14ac:dyDescent="0.25">
      <c r="A16" s="52">
        <v>32994.982078852998</v>
      </c>
      <c r="B16" s="56">
        <v>1268.5470995210201</v>
      </c>
      <c r="C16" s="53">
        <v>30193.0704898447</v>
      </c>
      <c r="D16" s="53">
        <v>1181.05375199574</v>
      </c>
      <c r="E16" s="54">
        <v>31002.628434886501</v>
      </c>
      <c r="F16" s="54">
        <v>1538.69079297499</v>
      </c>
      <c r="G16" s="55">
        <v>33037.037037037</v>
      </c>
      <c r="H16" s="55">
        <v>2392.5492283129302</v>
      </c>
    </row>
    <row r="17" spans="1:8" x14ac:dyDescent="0.25">
      <c r="A17" s="52">
        <v>35008.363201911598</v>
      </c>
      <c r="B17" s="56">
        <v>1421.1814795103801</v>
      </c>
      <c r="C17" s="53">
        <v>31517.801672640398</v>
      </c>
      <c r="D17" s="53">
        <v>1281.3198509845699</v>
      </c>
      <c r="E17" s="54">
        <v>31990.919952210301</v>
      </c>
      <c r="F17" s="54">
        <v>1641.51144225652</v>
      </c>
      <c r="G17" s="55">
        <v>33999.044205495797</v>
      </c>
      <c r="H17" s="55">
        <v>2545.8222458754699</v>
      </c>
    </row>
    <row r="18" spans="1:8" x14ac:dyDescent="0.25">
      <c r="A18" s="52">
        <v>37005.973715651096</v>
      </c>
      <c r="B18" s="56">
        <v>1582.75678552422</v>
      </c>
      <c r="C18" s="53">
        <v>32322.102747909201</v>
      </c>
      <c r="D18" s="53">
        <v>1344.54497072911</v>
      </c>
      <c r="E18" s="54">
        <v>32001.433691756301</v>
      </c>
      <c r="F18" s="54">
        <v>1967.2166045769</v>
      </c>
      <c r="G18" s="55">
        <v>33999.044205495797</v>
      </c>
      <c r="H18" s="55">
        <v>2852.3682810005298</v>
      </c>
    </row>
    <row r="19" spans="1:8" x14ac:dyDescent="0.25">
      <c r="A19" s="52">
        <v>38588.2915173238</v>
      </c>
      <c r="B19" s="56">
        <v>1711.7615753060099</v>
      </c>
      <c r="C19" s="53">
        <v>33620.549581839899</v>
      </c>
      <c r="D19" s="53">
        <v>1458.22245875466</v>
      </c>
      <c r="E19" s="54">
        <v>33005.495818399002</v>
      </c>
      <c r="F19" s="54">
        <v>2100.6918573709399</v>
      </c>
      <c r="G19" s="55">
        <v>34987.335722819596</v>
      </c>
      <c r="H19" s="55">
        <v>3029.2708887706199</v>
      </c>
    </row>
    <row r="20" spans="1:8" x14ac:dyDescent="0.25">
      <c r="C20" s="53">
        <v>35092.473118279602</v>
      </c>
      <c r="D20" s="53">
        <v>1585.3113358169201</v>
      </c>
      <c r="E20" s="54">
        <v>33999.044205495797</v>
      </c>
      <c r="F20" s="54">
        <v>2236.7216604576902</v>
      </c>
    </row>
    <row r="21" spans="1:8" x14ac:dyDescent="0.25">
      <c r="C21" s="53">
        <v>36259.498207885299</v>
      </c>
      <c r="D21" s="53">
        <v>1686.21607237893</v>
      </c>
      <c r="E21" s="54">
        <v>34235.603345280797</v>
      </c>
      <c r="F21" s="54">
        <v>2269.9308142629102</v>
      </c>
    </row>
    <row r="22" spans="1:8" x14ac:dyDescent="0.25">
      <c r="C22" s="53">
        <v>36995.459976105099</v>
      </c>
      <c r="D22" s="53">
        <v>1750.07982969665</v>
      </c>
      <c r="E22" s="54">
        <v>34992.592592592599</v>
      </c>
      <c r="F22" s="54">
        <v>2398.9356040447001</v>
      </c>
    </row>
    <row r="23" spans="1:8" x14ac:dyDescent="0.25">
      <c r="C23" s="53">
        <v>37000.716845878102</v>
      </c>
      <c r="D23" s="53">
        <v>2153.6987759446502</v>
      </c>
      <c r="E23" s="54">
        <v>36170.1314217443</v>
      </c>
      <c r="F23" s="54">
        <v>2599.46780202235</v>
      </c>
    </row>
    <row r="24" spans="1:8" x14ac:dyDescent="0.25">
      <c r="C24" s="53">
        <v>38567.264038231799</v>
      </c>
      <c r="D24" s="53">
        <v>2342.7354976051101</v>
      </c>
      <c r="E24" s="54">
        <v>36984.946236559103</v>
      </c>
      <c r="F24" s="54">
        <v>2750.8249068653499</v>
      </c>
    </row>
    <row r="26" spans="1:8" x14ac:dyDescent="0.25">
      <c r="A26" s="51" t="s">
        <v>280</v>
      </c>
    </row>
    <row r="27" spans="1:8" x14ac:dyDescent="0.25">
      <c r="A27" s="57" t="str">
        <f>B27&amp;" "&amp;A28&amp;" = "&amp;B28</f>
        <v>SUAVE h = 8000</v>
      </c>
      <c r="B27" s="57" t="s">
        <v>164</v>
      </c>
    </row>
    <row r="28" spans="1:8" x14ac:dyDescent="0.25">
      <c r="A28" s="57" t="s">
        <v>276</v>
      </c>
      <c r="B28" s="57">
        <v>8000</v>
      </c>
    </row>
    <row r="29" spans="1:8" x14ac:dyDescent="0.25">
      <c r="A29" s="57" t="s">
        <v>277</v>
      </c>
      <c r="B29" s="57">
        <v>0</v>
      </c>
    </row>
    <row r="30" spans="1:8" x14ac:dyDescent="0.25">
      <c r="A30" s="51" t="s">
        <v>281</v>
      </c>
      <c r="B30" s="51">
        <v>2.5</v>
      </c>
    </row>
    <row r="31" spans="1:8" x14ac:dyDescent="0.25">
      <c r="A31" s="57" t="s">
        <v>278</v>
      </c>
      <c r="B31" s="57" t="s">
        <v>279</v>
      </c>
      <c r="C31" s="57" t="s">
        <v>248</v>
      </c>
    </row>
    <row r="32" spans="1:8" x14ac:dyDescent="0.25">
      <c r="A32" s="52">
        <v>20000</v>
      </c>
      <c r="B32" s="57">
        <v>658.31025845630597</v>
      </c>
      <c r="C32" s="82">
        <f>B32/H5-1</f>
        <v>-0.11315961023845789</v>
      </c>
    </row>
    <row r="33" spans="1:15" x14ac:dyDescent="0.25">
      <c r="A33" s="52">
        <v>21009.318996415801</v>
      </c>
      <c r="B33" s="57">
        <v>702.08995255827097</v>
      </c>
      <c r="C33" s="82">
        <f t="shared" ref="C33:C46" si="0">B33/H6-1</f>
        <v>-0.22653199996658546</v>
      </c>
    </row>
    <row r="34" spans="1:15" x14ac:dyDescent="0.25">
      <c r="A34" s="52">
        <v>22008.124253285499</v>
      </c>
      <c r="B34" s="57">
        <v>747.987016046338</v>
      </c>
      <c r="C34" s="82">
        <f t="shared" si="0"/>
        <v>-0.25225175401624433</v>
      </c>
      <c r="I34" s="57" t="s">
        <v>282</v>
      </c>
      <c r="J34" s="57" t="s">
        <v>164</v>
      </c>
      <c r="M34" s="57" t="s">
        <v>283</v>
      </c>
      <c r="N34" s="57" t="s">
        <v>164</v>
      </c>
    </row>
    <row r="35" spans="1:15" x14ac:dyDescent="0.25">
      <c r="A35" s="52">
        <v>23017.4432497013</v>
      </c>
      <c r="B35" s="57">
        <v>797.02476586378202</v>
      </c>
      <c r="C35" s="82">
        <f t="shared" si="0"/>
        <v>-0.27539697355426751</v>
      </c>
      <c r="I35" s="57" t="s">
        <v>276</v>
      </c>
      <c r="J35" s="57">
        <v>0</v>
      </c>
      <c r="M35" s="57" t="s">
        <v>276</v>
      </c>
      <c r="N35" s="57">
        <v>2000</v>
      </c>
    </row>
    <row r="36" spans="1:15" ht="15.75" thickBot="1" x14ac:dyDescent="0.3">
      <c r="A36" s="59">
        <v>24005.7347670251</v>
      </c>
      <c r="B36" s="60">
        <v>847.68693464088199</v>
      </c>
      <c r="C36" s="82">
        <f t="shared" si="0"/>
        <v>-0.26026205174149619</v>
      </c>
      <c r="I36" s="57" t="s">
        <v>277</v>
      </c>
      <c r="J36" s="57">
        <v>0</v>
      </c>
      <c r="M36" s="57" t="s">
        <v>277</v>
      </c>
      <c r="N36" s="57">
        <v>0</v>
      </c>
    </row>
    <row r="37" spans="1:15" x14ac:dyDescent="0.25">
      <c r="A37" s="61">
        <v>25009.796893667899</v>
      </c>
      <c r="B37" s="62">
        <v>901.89942339217896</v>
      </c>
      <c r="C37" s="82">
        <f t="shared" si="0"/>
        <v>-0.27029408519035947</v>
      </c>
      <c r="I37" s="51" t="s">
        <v>281</v>
      </c>
      <c r="J37" s="51">
        <v>2.5</v>
      </c>
      <c r="M37" s="51" t="s">
        <v>281</v>
      </c>
      <c r="N37" s="51">
        <v>2.5</v>
      </c>
    </row>
    <row r="38" spans="1:15" x14ac:dyDescent="0.25">
      <c r="A38" s="63">
        <v>25998.088410991601</v>
      </c>
      <c r="B38" s="57">
        <v>958.02089029369404</v>
      </c>
      <c r="C38" s="82">
        <f t="shared" si="0"/>
        <v>-0.27752397942613038</v>
      </c>
      <c r="I38" s="57" t="s">
        <v>278</v>
      </c>
      <c r="J38" s="57" t="s">
        <v>279</v>
      </c>
      <c r="K38" s="57" t="s">
        <v>248</v>
      </c>
      <c r="M38" s="57" t="s">
        <v>278</v>
      </c>
      <c r="N38" s="57" t="s">
        <v>279</v>
      </c>
      <c r="O38" s="57" t="s">
        <v>248</v>
      </c>
    </row>
    <row r="39" spans="1:15" x14ac:dyDescent="0.25">
      <c r="A39" s="63">
        <v>27427.956989247301</v>
      </c>
      <c r="B39" s="57">
        <v>1044.1950434824</v>
      </c>
      <c r="C39" s="82">
        <f t="shared" si="0"/>
        <v>-0.28797993660058407</v>
      </c>
      <c r="I39" s="52">
        <v>20000</v>
      </c>
      <c r="J39" s="57">
        <v>600.64015628799996</v>
      </c>
      <c r="K39" s="58">
        <v>-0.1657282276277704</v>
      </c>
      <c r="M39" s="52">
        <v>20000</v>
      </c>
      <c r="N39" s="57">
        <v>614.09276094699999</v>
      </c>
      <c r="O39" s="58">
        <v>-0.14704294957169339</v>
      </c>
    </row>
    <row r="40" spans="1:15" x14ac:dyDescent="0.25">
      <c r="A40" s="64">
        <v>28999.761051374</v>
      </c>
      <c r="B40" s="65">
        <v>1145.93079365014</v>
      </c>
      <c r="C40" s="82">
        <f t="shared" si="0"/>
        <v>-0.29587836452955729</v>
      </c>
      <c r="I40" s="52">
        <v>21009.318996415801</v>
      </c>
      <c r="J40" s="57">
        <v>637.85955511899999</v>
      </c>
      <c r="K40" s="58">
        <v>-0.12104861831284741</v>
      </c>
      <c r="M40" s="52">
        <v>21009.318996415801</v>
      </c>
      <c r="N40" s="57">
        <v>652.83703167700003</v>
      </c>
      <c r="O40" s="58">
        <v>-0.1004101037539723</v>
      </c>
    </row>
    <row r="41" spans="1:15" x14ac:dyDescent="0.25">
      <c r="A41" s="64">
        <v>29988.052568697702</v>
      </c>
      <c r="B41" s="65">
        <v>1213.7776008252699</v>
      </c>
      <c r="C41" s="82">
        <f t="shared" si="0"/>
        <v>-0.37508545814591099</v>
      </c>
      <c r="I41" s="52">
        <v>22008.124253285499</v>
      </c>
      <c r="J41" s="57">
        <v>676.84198110299997</v>
      </c>
      <c r="K41" s="58">
        <v>-7.2230753944749204E-2</v>
      </c>
      <c r="M41" s="52">
        <v>22008.124253285499</v>
      </c>
      <c r="N41" s="57">
        <v>693.42568254399998</v>
      </c>
      <c r="O41" s="58">
        <v>-4.949893675213235E-2</v>
      </c>
    </row>
    <row r="42" spans="1:15" x14ac:dyDescent="0.25">
      <c r="A42" s="64">
        <v>30997.371565113499</v>
      </c>
      <c r="B42" s="65">
        <v>1286.2496164435099</v>
      </c>
      <c r="C42" s="82">
        <f t="shared" si="0"/>
        <v>-0.41593450234476659</v>
      </c>
      <c r="I42" s="52">
        <v>23017.4432497013</v>
      </c>
      <c r="J42" s="57">
        <v>718.45108760899996</v>
      </c>
      <c r="K42" s="58">
        <v>-2.2894040520185399E-2</v>
      </c>
      <c r="M42" s="52">
        <v>23017.4432497013</v>
      </c>
      <c r="N42" s="57">
        <v>736.75930146300004</v>
      </c>
      <c r="O42" s="58">
        <v>2.0054483562377268E-3</v>
      </c>
    </row>
    <row r="43" spans="1:15" ht="15.75" thickBot="1" x14ac:dyDescent="0.3">
      <c r="A43" s="64">
        <v>32994.982078852998</v>
      </c>
      <c r="B43" s="65">
        <v>1439.4788179023101</v>
      </c>
      <c r="C43" s="58">
        <f t="shared" si="0"/>
        <v>-0.39834934183680859</v>
      </c>
      <c r="I43" s="59">
        <v>24005.7347670251</v>
      </c>
      <c r="J43" s="60">
        <v>761.39533874000006</v>
      </c>
      <c r="K43" s="66">
        <v>2.7479058813889123E-2</v>
      </c>
      <c r="M43" s="59">
        <v>24005.7347670251</v>
      </c>
      <c r="N43" s="60">
        <v>781.49404283900003</v>
      </c>
      <c r="O43" s="66">
        <v>5.4601627761045712E-2</v>
      </c>
    </row>
    <row r="44" spans="1:15" x14ac:dyDescent="0.25">
      <c r="A44" s="64">
        <v>35008.363201911598</v>
      </c>
      <c r="B44" s="65">
        <v>1607.6488394838</v>
      </c>
      <c r="C44" s="58">
        <f t="shared" si="0"/>
        <v>-0.36851489058657594</v>
      </c>
      <c r="I44" s="61">
        <v>25009.796893667899</v>
      </c>
      <c r="J44" s="62">
        <v>807.30166545999998</v>
      </c>
      <c r="K44" s="67">
        <v>8.2895366504383228E-2</v>
      </c>
      <c r="M44" s="61">
        <v>25009.796893667899</v>
      </c>
      <c r="N44" s="62">
        <v>829.326039799</v>
      </c>
      <c r="O44" s="67">
        <v>0.11243834150651133</v>
      </c>
    </row>
    <row r="45" spans="1:15" x14ac:dyDescent="0.25">
      <c r="A45" s="64">
        <v>37005.973715651096</v>
      </c>
      <c r="B45" s="65">
        <v>1788.83245004894</v>
      </c>
      <c r="C45" s="58">
        <f t="shared" si="0"/>
        <v>-0.37286062884507032</v>
      </c>
      <c r="I45" s="63">
        <v>25998.088410991601</v>
      </c>
      <c r="J45" s="57">
        <v>854.77418540500003</v>
      </c>
      <c r="K45" s="68">
        <v>6.1126251569764145E-2</v>
      </c>
      <c r="M45" s="63">
        <v>25998.088410991601</v>
      </c>
      <c r="N45" s="57">
        <v>878.80233554100005</v>
      </c>
      <c r="O45" s="68">
        <v>9.0955066385794758E-2</v>
      </c>
    </row>
    <row r="46" spans="1:15" ht="15.75" thickBot="1" x14ac:dyDescent="0.3">
      <c r="A46" s="69">
        <v>38588.2915173238</v>
      </c>
      <c r="B46" s="70">
        <v>1942.9749305334799</v>
      </c>
      <c r="C46" s="58">
        <f t="shared" si="0"/>
        <v>-0.35859980771742583</v>
      </c>
      <c r="I46" s="63">
        <v>27427.956989247301</v>
      </c>
      <c r="J46" s="57">
        <v>927.57125061700003</v>
      </c>
      <c r="K46" s="68">
        <v>4.3156799083877706E-2</v>
      </c>
      <c r="M46" s="63">
        <v>27427.956989247301</v>
      </c>
      <c r="N46" s="57">
        <v>954.69596682300005</v>
      </c>
      <c r="O46" s="68">
        <v>7.3661552346431014E-2</v>
      </c>
    </row>
    <row r="47" spans="1:15" x14ac:dyDescent="0.25">
      <c r="I47" s="64">
        <v>28999.761051374</v>
      </c>
      <c r="J47" s="65">
        <v>1013.36871788</v>
      </c>
      <c r="K47" s="71">
        <v>2.6147780177042668E-2</v>
      </c>
      <c r="M47" s="64">
        <v>28999.761051374</v>
      </c>
      <c r="N47" s="65">
        <v>1044.1789409999999</v>
      </c>
      <c r="O47" s="71">
        <v>5.7346534888445877E-2</v>
      </c>
    </row>
    <row r="48" spans="1:15" x14ac:dyDescent="0.25">
      <c r="I48" s="64">
        <v>29988.052568697702</v>
      </c>
      <c r="J48" s="65">
        <v>1070.50186747</v>
      </c>
      <c r="K48" s="71">
        <v>1.8158032484370645E-2</v>
      </c>
      <c r="M48" s="64">
        <v>29988.052568697702</v>
      </c>
      <c r="N48" s="65">
        <v>1103.78720178</v>
      </c>
      <c r="O48" s="71">
        <v>4.981582918840477E-2</v>
      </c>
    </row>
    <row r="49" spans="9:15" x14ac:dyDescent="0.25">
      <c r="I49" s="64">
        <v>30997.371565113499</v>
      </c>
      <c r="J49" s="65">
        <v>1131.45750585</v>
      </c>
      <c r="K49" s="71">
        <v>1.509198505163889E-2</v>
      </c>
      <c r="M49" s="64">
        <v>30997.371565113499</v>
      </c>
      <c r="N49" s="65">
        <v>1167.40146065</v>
      </c>
      <c r="O49" s="71">
        <v>4.7339259244343346E-2</v>
      </c>
    </row>
    <row r="50" spans="9:15" x14ac:dyDescent="0.25">
      <c r="I50" s="64">
        <v>32994.982078852998</v>
      </c>
      <c r="J50" s="65">
        <v>1260.10027992</v>
      </c>
      <c r="K50" s="71">
        <v>-6.6586566665197688E-3</v>
      </c>
      <c r="M50" s="64">
        <v>32994.982078852998</v>
      </c>
      <c r="N50" s="65">
        <v>1301.7138121200001</v>
      </c>
      <c r="O50" s="71">
        <v>2.6145432527892032E-2</v>
      </c>
    </row>
    <row r="51" spans="9:15" x14ac:dyDescent="0.25">
      <c r="I51" s="64">
        <v>35008.363201911598</v>
      </c>
      <c r="J51" s="65">
        <v>1400.93325308</v>
      </c>
      <c r="K51" s="71">
        <v>-1.4247460104360399E-2</v>
      </c>
      <c r="M51" s="64">
        <v>35008.363201911598</v>
      </c>
      <c r="N51" s="65">
        <v>1448.8412497500001</v>
      </c>
      <c r="O51" s="71">
        <v>1.94625180797805E-2</v>
      </c>
    </row>
    <row r="52" spans="9:15" x14ac:dyDescent="0.25">
      <c r="I52" s="64">
        <v>37005.973715651096</v>
      </c>
      <c r="J52" s="65">
        <v>1552.2739788599999</v>
      </c>
      <c r="K52" s="71">
        <v>-1.925931194420627E-2</v>
      </c>
      <c r="M52" s="64">
        <v>37005.973715651096</v>
      </c>
      <c r="N52" s="65">
        <v>1607.0431056</v>
      </c>
      <c r="O52" s="71">
        <v>1.5344315878409676E-2</v>
      </c>
    </row>
    <row r="53" spans="9:15" ht="15.75" thickBot="1" x14ac:dyDescent="0.3">
      <c r="I53" s="69">
        <v>38588.2915173238</v>
      </c>
      <c r="J53" s="70">
        <v>1680.7259105099999</v>
      </c>
      <c r="K53" s="72">
        <v>-1.8130833898676424E-2</v>
      </c>
      <c r="M53" s="69">
        <v>38588.2915173238</v>
      </c>
      <c r="N53" s="70">
        <v>1741.39360543</v>
      </c>
      <c r="O53" s="72">
        <v>1.7310839635299446E-2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Vehicle</vt:lpstr>
      <vt:lpstr>Configs</vt:lpstr>
      <vt:lpstr>Mission</vt:lpstr>
      <vt:lpstr>Weight_breakdown</vt:lpstr>
      <vt:lpstr>Payload_Range</vt:lpstr>
      <vt:lpstr>Engine</vt:lpstr>
      <vt:lpstr>Compr_Drag</vt:lpstr>
      <vt:lpstr>Parasite_Drag</vt:lpstr>
      <vt:lpstr>TOFL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2018-07-30T00:16:32Z</dcterms:modified>
</cp:coreProperties>
</file>