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ctrlProps/ctrlProp16.xml" ContentType="application/vnd.ms-excel.controlproperties+xml"/>
  <Override PartName="/xl/drawings/drawing8.xml" ContentType="application/vnd.openxmlformats-officedocument.drawing+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yuh\Downloads\higashi-excel-2026\改変\"/>
    </mc:Choice>
  </mc:AlternateContent>
  <xr:revisionPtr revIDLastSave="0" documentId="13_ncr:1_{B756770C-3594-4035-83F5-0B53C333337F}" xr6:coauthVersionLast="47" xr6:coauthVersionMax="47" xr10:uidLastSave="{00000000-0000-0000-0000-000000000000}"/>
  <bookViews>
    <workbookView xWindow="-108" yWindow="-108" windowWidth="23256" windowHeight="12576" xr2:uid="{00000000-000D-0000-FFFF-FFFF00000000}"/>
  </bookViews>
  <sheets>
    <sheet name="為替" sheetId="1" r:id="rId1"/>
    <sheet name="ほげ" sheetId="2" r:id="rId2"/>
    <sheet name="提案" sheetId="13" r:id="rId3"/>
    <sheet name="token" sheetId="8" r:id="rId4"/>
    <sheet name="※印刷用1" sheetId="4" r:id="rId5"/>
    <sheet name="※印刷3(NZD_VND)" sheetId="17" r:id="rId6"/>
    <sheet name="※印刷縦2(NZD_VND)" sheetId="19" r:id="rId7"/>
    <sheet name="POS_CSV" sheetId="9" r:id="rId8"/>
    <sheet name="インターバンク" sheetId="14" r:id="rId9"/>
    <sheet name="インターバンクcsv" sheetId="15" r:id="rId10"/>
    <sheet name="印刷用1 (買取のみ)" sheetId="10" r:id="rId11"/>
    <sheet name="印刷縦2 (買取のみ)" sheetId="11" r:id="rId12"/>
    <sheet name="印刷横3" sheetId="6" r:id="rId13"/>
    <sheet name="Sheet1" sheetId="16" r:id="rId14"/>
  </sheets>
  <definedNames>
    <definedName name="ExternalData_1" localSheetId="1">ほげ!$A$1:$A$29</definedName>
    <definedName name="ExternalData_10" localSheetId="1">ほげ!$A$1:$A$29</definedName>
    <definedName name="ExternalData_100" localSheetId="1">ほげ!$A$1:$A$29</definedName>
    <definedName name="ExternalData_101" localSheetId="1">ほげ!$A$1:$A$29</definedName>
    <definedName name="ExternalData_102" localSheetId="1">ほげ!$A$1:$A$29</definedName>
    <definedName name="ExternalData_103" localSheetId="1">ほげ!$A$1:$A$29</definedName>
    <definedName name="ExternalData_104" localSheetId="1">ほげ!$A$1:$A$29</definedName>
    <definedName name="ExternalData_105" localSheetId="1">ほげ!$A$1:$A$29</definedName>
    <definedName name="ExternalData_106" localSheetId="1">ほげ!$A$1:$A$29</definedName>
    <definedName name="ExternalData_107" localSheetId="1">ほげ!$A$1:$A$29</definedName>
    <definedName name="ExternalData_108" localSheetId="1">ほげ!$A$1:$A$29</definedName>
    <definedName name="ExternalData_109" localSheetId="1">ほげ!$A$1:$A$29</definedName>
    <definedName name="ExternalData_11" localSheetId="1">ほげ!$A$1:$A$29</definedName>
    <definedName name="ExternalData_110" localSheetId="1">ほげ!$A$1:$A$29</definedName>
    <definedName name="ExternalData_111" localSheetId="1">ほげ!$A$1:$A$29</definedName>
    <definedName name="ExternalData_112" localSheetId="1">ほげ!$A$1:$A$29</definedName>
    <definedName name="ExternalData_113" localSheetId="1">ほげ!$A$1:$A$29</definedName>
    <definedName name="ExternalData_114" localSheetId="1">ほげ!$A$1:$A$29</definedName>
    <definedName name="ExternalData_115" localSheetId="1">ほげ!$A$1:$A$29</definedName>
    <definedName name="ExternalData_116" localSheetId="1">ほげ!$A$1:$A$29</definedName>
    <definedName name="ExternalData_117" localSheetId="1">ほげ!$A$1:$A$29</definedName>
    <definedName name="ExternalData_118" localSheetId="1">ほげ!$A$1:$A$29</definedName>
    <definedName name="ExternalData_119" localSheetId="1">ほげ!$A$1:$A$29</definedName>
    <definedName name="ExternalData_12" localSheetId="1">ほげ!$A$1:$A$29</definedName>
    <definedName name="ExternalData_120" localSheetId="1">ほげ!$A$1:$A$29</definedName>
    <definedName name="ExternalData_121" localSheetId="1">ほげ!$A$1:$A$29</definedName>
    <definedName name="ExternalData_122" localSheetId="1">ほげ!$A$1:$A$29</definedName>
    <definedName name="ExternalData_123" localSheetId="1">ほげ!$A$1:$A$29</definedName>
    <definedName name="ExternalData_124" localSheetId="1">ほげ!$A$1:$A$29</definedName>
    <definedName name="ExternalData_125" localSheetId="1">ほげ!$A$1:$A$29</definedName>
    <definedName name="ExternalData_126" localSheetId="1">ほげ!$A$1:$A$29</definedName>
    <definedName name="ExternalData_127" localSheetId="1">ほげ!$A$1:$A$29</definedName>
    <definedName name="ExternalData_128" localSheetId="1">ほげ!$A$1:$A$29</definedName>
    <definedName name="ExternalData_129" localSheetId="1">ほげ!$A$1:$A$29</definedName>
    <definedName name="ExternalData_13" localSheetId="1">ほげ!$A$1:$A$29</definedName>
    <definedName name="ExternalData_130" localSheetId="1">ほげ!$A$1:$A$29</definedName>
    <definedName name="ExternalData_131" localSheetId="1">ほげ!$A$1:$A$29</definedName>
    <definedName name="ExternalData_132" localSheetId="1">ほげ!$A$1:$A$29</definedName>
    <definedName name="ExternalData_133" localSheetId="1">ほげ!$A$1:$A$29</definedName>
    <definedName name="ExternalData_134" localSheetId="1">ほげ!$A$1:$A$29</definedName>
    <definedName name="ExternalData_135" localSheetId="1">ほげ!$A$1:$A$29</definedName>
    <definedName name="ExternalData_136" localSheetId="1">ほげ!$A$1:$A$29</definedName>
    <definedName name="ExternalData_137" localSheetId="1">ほげ!$A$1:$A$29</definedName>
    <definedName name="ExternalData_138" localSheetId="1">ほげ!$A$1:$A$29</definedName>
    <definedName name="ExternalData_139" localSheetId="1">ほげ!$A$1:$A$29</definedName>
    <definedName name="ExternalData_14" localSheetId="1">ほげ!$A$1:$A$29</definedName>
    <definedName name="ExternalData_140" localSheetId="1">ほげ!$A$1:$A$29</definedName>
    <definedName name="ExternalData_141" localSheetId="1">ほげ!$A$1:$A$29</definedName>
    <definedName name="ExternalData_142" localSheetId="1">ほげ!$A$1:$A$29</definedName>
    <definedName name="ExternalData_143" localSheetId="1">ほげ!$A$1:$A$29</definedName>
    <definedName name="ExternalData_144" localSheetId="1">ほげ!$A$1:$A$29</definedName>
    <definedName name="ExternalData_145" localSheetId="1">ほげ!$A$1:$A$29</definedName>
    <definedName name="ExternalData_146" localSheetId="1">ほげ!$A$1:$A$29</definedName>
    <definedName name="ExternalData_147" localSheetId="1">ほげ!$A$1:$A$29</definedName>
    <definedName name="ExternalData_148" localSheetId="1">ほげ!$A$1:$A$29</definedName>
    <definedName name="ExternalData_149" localSheetId="1">ほげ!$A$1:$A$29</definedName>
    <definedName name="ExternalData_15" localSheetId="1">ほげ!$A$1:$A$29</definedName>
    <definedName name="ExternalData_150" localSheetId="1">ほげ!$A$1:$A$29</definedName>
    <definedName name="ExternalData_151" localSheetId="1">ほげ!$A$1:$A$29</definedName>
    <definedName name="ExternalData_152" localSheetId="1">ほげ!$A$1:$A$29</definedName>
    <definedName name="ExternalData_153" localSheetId="1">ほげ!$A$1:$A$29</definedName>
    <definedName name="ExternalData_154" localSheetId="1">ほげ!$A$1:$A$29</definedName>
    <definedName name="ExternalData_155" localSheetId="1">ほげ!$A$1:$A$29</definedName>
    <definedName name="ExternalData_156" localSheetId="1">ほげ!$A$1:$A$29</definedName>
    <definedName name="ExternalData_157" localSheetId="1">ほげ!$A$1:$A$29</definedName>
    <definedName name="ExternalData_158" localSheetId="1">ほげ!$A$1:$A$29</definedName>
    <definedName name="ExternalData_159" localSheetId="1">ほげ!$A$1:$A$29</definedName>
    <definedName name="ExternalData_16" localSheetId="1">ほげ!$A$1:$A$29</definedName>
    <definedName name="ExternalData_160" localSheetId="1">ほげ!$A$1:$A$29</definedName>
    <definedName name="ExternalData_161" localSheetId="1">ほげ!$A$1:$A$29</definedName>
    <definedName name="ExternalData_162" localSheetId="1">ほげ!$A$1:$A$29</definedName>
    <definedName name="ExternalData_163" localSheetId="1">ほげ!$A$1:$A$29</definedName>
    <definedName name="ExternalData_164" localSheetId="1">ほげ!$A$1:$A$29</definedName>
    <definedName name="ExternalData_165" localSheetId="1">ほげ!$A$1:$A$29</definedName>
    <definedName name="ExternalData_166" localSheetId="1">ほげ!$A$1:$A$29</definedName>
    <definedName name="ExternalData_167" localSheetId="1">ほげ!$A$1:$A$29</definedName>
    <definedName name="ExternalData_168" localSheetId="1">ほげ!$A$1:$A$29</definedName>
    <definedName name="ExternalData_169" localSheetId="1">ほげ!$A$1:$A$29</definedName>
    <definedName name="ExternalData_17" localSheetId="1">ほげ!$A$1:$A$29</definedName>
    <definedName name="ExternalData_170" localSheetId="1">ほげ!$A$1:$A$29</definedName>
    <definedName name="ExternalData_171" localSheetId="1">ほげ!$A$1:$A$29</definedName>
    <definedName name="ExternalData_172" localSheetId="1">ほげ!$A$1:$A$29</definedName>
    <definedName name="ExternalData_173" localSheetId="1">ほげ!$A$1:$A$29</definedName>
    <definedName name="ExternalData_174" localSheetId="1">ほげ!$A$1:$A$29</definedName>
    <definedName name="ExternalData_175" localSheetId="1">ほげ!$A$1:$A$29</definedName>
    <definedName name="ExternalData_176" localSheetId="1">ほげ!$A$1:$A$29</definedName>
    <definedName name="ExternalData_177" localSheetId="1">ほげ!$A$1:$A$29</definedName>
    <definedName name="ExternalData_178" localSheetId="1">ほげ!$A$1:$A$29</definedName>
    <definedName name="ExternalData_179" localSheetId="1">ほげ!$A$1:$A$29</definedName>
    <definedName name="ExternalData_18" localSheetId="1">ほげ!$A$1:$A$29</definedName>
    <definedName name="ExternalData_180" localSheetId="1">ほげ!$A$1:$A$29</definedName>
    <definedName name="ExternalData_181" localSheetId="1">ほげ!$A$1:$A$29</definedName>
    <definedName name="ExternalData_182" localSheetId="1">ほげ!$A$1:$A$29</definedName>
    <definedName name="ExternalData_183" localSheetId="1">ほげ!$A$1:$A$29</definedName>
    <definedName name="ExternalData_184" localSheetId="1">ほげ!$A$1:$A$29</definedName>
    <definedName name="ExternalData_185" localSheetId="1">ほげ!$A$1:$A$29</definedName>
    <definedName name="ExternalData_186" localSheetId="1">ほげ!$A$1:$A$29</definedName>
    <definedName name="ExternalData_187" localSheetId="1">ほげ!$A$1:$A$29</definedName>
    <definedName name="ExternalData_188" localSheetId="1">ほげ!$A$1:$A$29</definedName>
    <definedName name="ExternalData_189" localSheetId="1">ほげ!$A$1:$A$29</definedName>
    <definedName name="ExternalData_19" localSheetId="1">ほげ!$A$1:$A$29</definedName>
    <definedName name="ExternalData_190" localSheetId="1">ほげ!$A$1:$A$29</definedName>
    <definedName name="ExternalData_191" localSheetId="1">ほげ!$A$1:$A$29</definedName>
    <definedName name="ExternalData_192" localSheetId="1">ほげ!$A$1:$A$29</definedName>
    <definedName name="ExternalData_193" localSheetId="1">ほげ!$A$1:$A$29</definedName>
    <definedName name="ExternalData_194" localSheetId="1">ほげ!$A$1:$A$29</definedName>
    <definedName name="ExternalData_195" localSheetId="1">ほげ!$A$1:$A$29</definedName>
    <definedName name="ExternalData_196" localSheetId="1">ほげ!$A$1:$A$29</definedName>
    <definedName name="ExternalData_197" localSheetId="1">ほげ!$A$1:$A$29</definedName>
    <definedName name="ExternalData_198" localSheetId="1">ほげ!$A$1:$A$29</definedName>
    <definedName name="ExternalData_199" localSheetId="1">ほげ!$A$1:$A$29</definedName>
    <definedName name="ExternalData_2" localSheetId="1">ほげ!$A$1:$A$29</definedName>
    <definedName name="ExternalData_20" localSheetId="1">ほげ!$A$1:$A$29</definedName>
    <definedName name="ExternalData_200" localSheetId="1">ほげ!$A$1:$A$29</definedName>
    <definedName name="ExternalData_201" localSheetId="1">ほげ!$A$1:$A$29</definedName>
    <definedName name="ExternalData_202" localSheetId="1">ほげ!$A$1:$A$29</definedName>
    <definedName name="ExternalData_203" localSheetId="1">ほげ!$A$1:$A$29</definedName>
    <definedName name="ExternalData_204" localSheetId="1">ほげ!$A$1:$A$29</definedName>
    <definedName name="ExternalData_205" localSheetId="1">ほげ!$A$1:$A$29</definedName>
    <definedName name="ExternalData_206" localSheetId="1">ほげ!$A$1:$A$29</definedName>
    <definedName name="ExternalData_207" localSheetId="1">ほげ!$A$1:$A$29</definedName>
    <definedName name="ExternalData_208" localSheetId="1">ほげ!$A$1:$A$29</definedName>
    <definedName name="ExternalData_209" localSheetId="1">ほげ!$A$1:$A$29</definedName>
    <definedName name="ExternalData_21" localSheetId="1">ほげ!$A$1:$A$29</definedName>
    <definedName name="ExternalData_210" localSheetId="1">ほげ!$A$1:$A$29</definedName>
    <definedName name="ExternalData_211" localSheetId="1">ほげ!$A$1:$A$29</definedName>
    <definedName name="ExternalData_212" localSheetId="1">ほげ!$A$1:$A$29</definedName>
    <definedName name="ExternalData_213" localSheetId="1">ほげ!$A$1:$A$29</definedName>
    <definedName name="ExternalData_214" localSheetId="1">ほげ!$A$1:$A$29</definedName>
    <definedName name="ExternalData_215" localSheetId="1">ほげ!$A$1:$A$29</definedName>
    <definedName name="ExternalData_216" localSheetId="1">ほげ!$A$1:$A$29</definedName>
    <definedName name="ExternalData_217" localSheetId="1">ほげ!$A$1:$A$29</definedName>
    <definedName name="ExternalData_218" localSheetId="1">ほげ!$A$1:$A$29</definedName>
    <definedName name="ExternalData_219" localSheetId="1">ほげ!$A$1:$A$29</definedName>
    <definedName name="ExternalData_22" localSheetId="1">ほげ!$A$1:$A$29</definedName>
    <definedName name="ExternalData_220" localSheetId="1">ほげ!$A$1:$A$29</definedName>
    <definedName name="ExternalData_221" localSheetId="1">ほげ!$A$1:$A$29</definedName>
    <definedName name="ExternalData_222" localSheetId="1">ほげ!$A$1:$A$29</definedName>
    <definedName name="ExternalData_223" localSheetId="1">ほげ!$A$1:$A$29</definedName>
    <definedName name="ExternalData_224" localSheetId="1">ほげ!$A$1:$A$29</definedName>
    <definedName name="ExternalData_225" localSheetId="1">ほげ!$A$1:$A$29</definedName>
    <definedName name="ExternalData_23" localSheetId="1">ほげ!$A$1:$A$29</definedName>
    <definedName name="ExternalData_24" localSheetId="1">ほげ!$A$1:$A$29</definedName>
    <definedName name="ExternalData_25" localSheetId="1">ほげ!$A$1:$A$29</definedName>
    <definedName name="ExternalData_26" localSheetId="1">ほげ!$A$1:$A$29</definedName>
    <definedName name="ExternalData_27" localSheetId="1">ほげ!$A$1:$A$29</definedName>
    <definedName name="ExternalData_28" localSheetId="1">ほげ!$A$1:$A$29</definedName>
    <definedName name="ExternalData_29" localSheetId="1">ほげ!$A$1:$A$29</definedName>
    <definedName name="ExternalData_3" localSheetId="1">ほげ!$A$1:$A$29</definedName>
    <definedName name="ExternalData_30" localSheetId="1">ほげ!$A$1:$A$29</definedName>
    <definedName name="ExternalData_31" localSheetId="1">ほげ!$A$1:$A$29</definedName>
    <definedName name="ExternalData_32" localSheetId="1">ほげ!$A$1:$A$29</definedName>
    <definedName name="ExternalData_33" localSheetId="1">ほげ!$A$1:$A$29</definedName>
    <definedName name="ExternalData_34" localSheetId="1">ほげ!$A$1:$A$29</definedName>
    <definedName name="ExternalData_35" localSheetId="1">ほげ!$A$1:$A$29</definedName>
    <definedName name="ExternalData_36" localSheetId="1">ほげ!$A$1:$A$29</definedName>
    <definedName name="ExternalData_37" localSheetId="1">ほげ!$A$1:$A$29</definedName>
    <definedName name="ExternalData_38" localSheetId="1">ほげ!$A$1:$A$29</definedName>
    <definedName name="ExternalData_39" localSheetId="1">ほげ!$A$1:$A$29</definedName>
    <definedName name="ExternalData_4" localSheetId="1">ほげ!$A$1:$A$29</definedName>
    <definedName name="ExternalData_40" localSheetId="1">ほげ!$A$1:$A$29</definedName>
    <definedName name="ExternalData_41" localSheetId="1">ほげ!$A$1:$A$29</definedName>
    <definedName name="ExternalData_42" localSheetId="1">ほげ!$A$1:$A$29</definedName>
    <definedName name="ExternalData_43" localSheetId="1">ほげ!$A$1:$A$29</definedName>
    <definedName name="ExternalData_44" localSheetId="1">ほげ!$A$1:$A$29</definedName>
    <definedName name="ExternalData_45" localSheetId="1">ほげ!$A$1:$A$29</definedName>
    <definedName name="ExternalData_46" localSheetId="1">ほげ!$A$1:$A$29</definedName>
    <definedName name="ExternalData_47" localSheetId="1">ほげ!$A$1:$A$29</definedName>
    <definedName name="ExternalData_48" localSheetId="1">ほげ!$A$1:$A$29</definedName>
    <definedName name="ExternalData_49" localSheetId="1">ほげ!$A$1:$A$29</definedName>
    <definedName name="ExternalData_5" localSheetId="1">ほげ!$A$1:$A$29</definedName>
    <definedName name="ExternalData_50" localSheetId="1">ほげ!$A$1:$A$29</definedName>
    <definedName name="ExternalData_51" localSheetId="1">ほげ!$A$1:$A$29</definedName>
    <definedName name="ExternalData_52" localSheetId="1">ほげ!$A$1:$A$29</definedName>
    <definedName name="ExternalData_53" localSheetId="1">ほげ!$A$1:$A$29</definedName>
    <definedName name="ExternalData_54" localSheetId="1">ほげ!$A$1:$A$29</definedName>
    <definedName name="ExternalData_55" localSheetId="1">ほげ!$A$1:$A$29</definedName>
    <definedName name="ExternalData_56" localSheetId="1">ほげ!$A$1:$A$29</definedName>
    <definedName name="ExternalData_57" localSheetId="1">ほげ!$A$1:$A$29</definedName>
    <definedName name="ExternalData_58" localSheetId="1">ほげ!$A$1:$A$29</definedName>
    <definedName name="ExternalData_59" localSheetId="1">ほげ!$A$1:$A$29</definedName>
    <definedName name="ExternalData_6" localSheetId="1">ほげ!$A$1:$A$29</definedName>
    <definedName name="ExternalData_60" localSheetId="1">ほげ!$A$1:$A$29</definedName>
    <definedName name="ExternalData_61" localSheetId="1">ほげ!$A$1:$A$29</definedName>
    <definedName name="ExternalData_62" localSheetId="1">ほげ!$A$1:$A$29</definedName>
    <definedName name="ExternalData_63" localSheetId="1">ほげ!$A$1:$A$29</definedName>
    <definedName name="ExternalData_64" localSheetId="1">ほげ!$A$1:$A$29</definedName>
    <definedName name="ExternalData_65" localSheetId="1">ほげ!$A$1:$A$29</definedName>
    <definedName name="ExternalData_66" localSheetId="1">ほげ!$A$1:$A$29</definedName>
    <definedName name="ExternalData_67" localSheetId="1">ほげ!$A$1:$A$29</definedName>
    <definedName name="ExternalData_68" localSheetId="1">ほげ!$A$1:$A$29</definedName>
    <definedName name="ExternalData_69" localSheetId="1">ほげ!$A$1:$A$29</definedName>
    <definedName name="ExternalData_7" localSheetId="1">ほげ!$A$1:$A$29</definedName>
    <definedName name="ExternalData_70" localSheetId="1">ほげ!$A$1:$A$29</definedName>
    <definedName name="ExternalData_71" localSheetId="1">ほげ!$A$1:$A$29</definedName>
    <definedName name="ExternalData_72" localSheetId="1">ほげ!$A$1:$A$29</definedName>
    <definedName name="ExternalData_73" localSheetId="1">ほげ!$A$1:$A$29</definedName>
    <definedName name="ExternalData_74" localSheetId="1">ほげ!$A$1:$A$29</definedName>
    <definedName name="ExternalData_75" localSheetId="1">ほげ!$A$1:$A$29</definedName>
    <definedName name="ExternalData_76" localSheetId="1">ほげ!$A$1:$A$29</definedName>
    <definedName name="ExternalData_77" localSheetId="1">ほげ!$A$1:$A$29</definedName>
    <definedName name="ExternalData_78" localSheetId="1">ほげ!$A$1:$A$29</definedName>
    <definedName name="ExternalData_79" localSheetId="1">ほげ!$A$1:$A$29</definedName>
    <definedName name="ExternalData_8" localSheetId="1">ほげ!$A$1:$A$29</definedName>
    <definedName name="ExternalData_80" localSheetId="1">ほげ!$A$1:$A$29</definedName>
    <definedName name="ExternalData_81" localSheetId="1">ほげ!$A$1:$A$29</definedName>
    <definedName name="ExternalData_82" localSheetId="1">ほげ!$A$1:$A$29</definedName>
    <definedName name="ExternalData_83" localSheetId="1">ほげ!$A$1:$A$29</definedName>
    <definedName name="ExternalData_84" localSheetId="1">ほげ!$A$1:$A$29</definedName>
    <definedName name="ExternalData_85" localSheetId="1">ほげ!$A$1:$A$29</definedName>
    <definedName name="ExternalData_86" localSheetId="1">ほげ!$A$1:$A$29</definedName>
    <definedName name="ExternalData_87" localSheetId="1">ほげ!$A$1:$A$29</definedName>
    <definedName name="ExternalData_88" localSheetId="1">ほげ!$A$1:$A$29</definedName>
    <definedName name="ExternalData_89" localSheetId="1">ほげ!$A$1:$A$29</definedName>
    <definedName name="ExternalData_9" localSheetId="1">ほげ!$A$1:$A$29</definedName>
    <definedName name="ExternalData_90" localSheetId="1">ほげ!$A$1:$A$29</definedName>
    <definedName name="ExternalData_91" localSheetId="1">ほげ!$A$1:$A$29</definedName>
    <definedName name="ExternalData_92" localSheetId="1">ほげ!$A$1:$A$29</definedName>
    <definedName name="ExternalData_93" localSheetId="1">ほげ!$A$1:$A$29</definedName>
    <definedName name="ExternalData_94" localSheetId="1">ほげ!$A$1:$A$29</definedName>
    <definedName name="ExternalData_95" localSheetId="1">ほげ!$A$1:$A$29</definedName>
    <definedName name="ExternalData_96" localSheetId="1">ほげ!$A$1:$A$29</definedName>
    <definedName name="ExternalData_97" localSheetId="1">ほげ!$A$1:$A$29</definedName>
    <definedName name="ExternalData_98" localSheetId="1">ほげ!$A$1:$A$29</definedName>
    <definedName name="ExternalData_99" localSheetId="1">ほげ!$A$1:$A$29</definedName>
    <definedName name="_xlnm.Print_Area" localSheetId="4">※印刷用1!$A$1:$L$59</definedName>
    <definedName name="_xlnm.Print_Area" localSheetId="8">インターバンク!#REF!</definedName>
    <definedName name="_xlnm.Print_Area" localSheetId="0">為替!$A$1:$V$25</definedName>
    <definedName name="_xlnm.Print_Area" localSheetId="11">'印刷縦2 (買取のみ)'!$A$1:$AH$78</definedName>
    <definedName name="_xlnm.Print_Area" localSheetId="10">'印刷用1 (買取のみ)'!$A$1:$H$59</definedName>
  </definedNames>
  <calcPr calcId="191029"/>
</workbook>
</file>

<file path=xl/calcChain.xml><?xml version="1.0" encoding="utf-8"?>
<calcChain xmlns="http://schemas.openxmlformats.org/spreadsheetml/2006/main">
  <c r="AC92" i="19" l="1"/>
  <c r="A1" i="19"/>
  <c r="S24" i="1"/>
  <c r="S25" i="1" s="1"/>
  <c r="R24" i="1"/>
  <c r="R25" i="1" s="1"/>
  <c r="U12" i="1"/>
  <c r="D78" i="4" s="1"/>
  <c r="T12" i="1"/>
  <c r="B78" i="4" s="1"/>
  <c r="S12" i="1"/>
  <c r="D70" i="4" s="1"/>
  <c r="R12" i="1"/>
  <c r="B70" i="4" s="1"/>
  <c r="C145" i="17"/>
  <c r="C2" i="17"/>
  <c r="C65" i="17"/>
  <c r="B17" i="1"/>
  <c r="C24" i="1" s="1"/>
  <c r="B11" i="2" s="1"/>
  <c r="I46" i="14"/>
  <c r="Z46" i="14" s="1"/>
  <c r="I43" i="14"/>
  <c r="Z43" i="14" s="1"/>
  <c r="I40" i="14"/>
  <c r="Z40" i="14" s="1"/>
  <c r="R49" i="14"/>
  <c r="I37" i="14"/>
  <c r="Z37" i="14" s="1"/>
  <c r="I34" i="14"/>
  <c r="Z34" i="14" s="1"/>
  <c r="I31" i="14"/>
  <c r="Z31" i="14" s="1"/>
  <c r="I28" i="14"/>
  <c r="Z28" i="14" s="1"/>
  <c r="I25" i="14"/>
  <c r="Z25" i="14" s="1"/>
  <c r="I22" i="14"/>
  <c r="Z22" i="14" s="1"/>
  <c r="I19" i="14"/>
  <c r="Z19" i="14" s="1"/>
  <c r="I16" i="14"/>
  <c r="Z16" i="14" s="1"/>
  <c r="I13" i="14"/>
  <c r="Z13" i="14" s="1"/>
  <c r="I10" i="14"/>
  <c r="Z10" i="14" s="1"/>
  <c r="I7" i="14"/>
  <c r="Z7" i="14" s="1"/>
  <c r="Q3" i="14"/>
  <c r="B5" i="1"/>
  <c r="B8" i="1" s="1"/>
  <c r="B132" i="13"/>
  <c r="B125" i="13"/>
  <c r="B127" i="13" s="1"/>
  <c r="J17" i="1"/>
  <c r="J24" i="1" s="1"/>
  <c r="R62" i="19" s="1"/>
  <c r="F17" i="1"/>
  <c r="G20" i="1" s="1"/>
  <c r="J5" i="1"/>
  <c r="J8" i="1" s="1"/>
  <c r="H5" i="1"/>
  <c r="B60" i="13" s="1"/>
  <c r="F5" i="1"/>
  <c r="B45" i="13" s="1"/>
  <c r="A1" i="11"/>
  <c r="A7" i="10"/>
  <c r="I60" i="4"/>
  <c r="N26" i="1"/>
  <c r="A133" i="9"/>
  <c r="A136" i="9"/>
  <c r="A163" i="9"/>
  <c r="A166" i="9"/>
  <c r="A169" i="9"/>
  <c r="A172" i="9"/>
  <c r="A175" i="9"/>
  <c r="A178" i="9"/>
  <c r="A181" i="9"/>
  <c r="A184" i="9"/>
  <c r="A187" i="9"/>
  <c r="A190" i="9"/>
  <c r="A193" i="9"/>
  <c r="A196" i="9"/>
  <c r="A199" i="9"/>
  <c r="A202" i="9"/>
  <c r="A205" i="9"/>
  <c r="A208" i="9"/>
  <c r="A211" i="9"/>
  <c r="A214" i="9"/>
  <c r="A217" i="9"/>
  <c r="A220" i="9"/>
  <c r="A223" i="9"/>
  <c r="A226" i="9"/>
  <c r="A229" i="9"/>
  <c r="A232" i="9"/>
  <c r="A235" i="9"/>
  <c r="A160" i="9"/>
  <c r="A157" i="9"/>
  <c r="A154" i="9"/>
  <c r="A151" i="9"/>
  <c r="A148" i="9"/>
  <c r="A145" i="9"/>
  <c r="A142" i="9"/>
  <c r="A139" i="9"/>
  <c r="A127" i="9"/>
  <c r="A124" i="9"/>
  <c r="A121" i="9"/>
  <c r="A118" i="9"/>
  <c r="A112" i="9"/>
  <c r="A109" i="9"/>
  <c r="A106" i="9"/>
  <c r="A103" i="9"/>
  <c r="A100" i="9"/>
  <c r="A97" i="9"/>
  <c r="A94" i="9"/>
  <c r="A91" i="9"/>
  <c r="A88" i="9"/>
  <c r="A85" i="9"/>
  <c r="A82" i="9"/>
  <c r="A79" i="9"/>
  <c r="A76" i="9"/>
  <c r="A73" i="9"/>
  <c r="A70" i="9"/>
  <c r="A67" i="9"/>
  <c r="A64" i="9"/>
  <c r="A61" i="9"/>
  <c r="A58" i="9"/>
  <c r="A55" i="9"/>
  <c r="A52" i="9"/>
  <c r="A49" i="9"/>
  <c r="A46" i="9"/>
  <c r="A43" i="9"/>
  <c r="A40" i="9"/>
  <c r="A37" i="9"/>
  <c r="A34" i="9"/>
  <c r="A31" i="9"/>
  <c r="A28" i="9"/>
  <c r="A25" i="9"/>
  <c r="A22" i="9"/>
  <c r="A19" i="9"/>
  <c r="A16" i="9"/>
  <c r="A13" i="9"/>
  <c r="A10" i="9"/>
  <c r="A7" i="9"/>
  <c r="A4" i="9"/>
  <c r="A1" i="9"/>
  <c r="J68" i="4" l="1"/>
  <c r="H66" i="4"/>
  <c r="J69" i="4"/>
  <c r="H67" i="4"/>
  <c r="J70" i="4"/>
  <c r="H68" i="4"/>
  <c r="J71" i="4"/>
  <c r="H69" i="4"/>
  <c r="J72" i="4"/>
  <c r="H70" i="4"/>
  <c r="J73" i="4"/>
  <c r="H71" i="4"/>
  <c r="J74" i="4"/>
  <c r="H72" i="4"/>
  <c r="H73" i="4"/>
  <c r="H74" i="4"/>
  <c r="R87" i="19"/>
  <c r="J66" i="4"/>
  <c r="AG87" i="19"/>
  <c r="J67" i="4"/>
  <c r="B76" i="4"/>
  <c r="T13" i="1"/>
  <c r="R82" i="19"/>
  <c r="R77" i="19"/>
  <c r="AG77" i="19"/>
  <c r="AG42" i="19"/>
  <c r="D73" i="4"/>
  <c r="D76" i="4"/>
  <c r="D77" i="4"/>
  <c r="AG82" i="19"/>
  <c r="B73" i="4"/>
  <c r="B74" i="4"/>
  <c r="B75" i="4"/>
  <c r="U13" i="1"/>
  <c r="B77" i="4"/>
  <c r="AA192" i="17"/>
  <c r="D74" i="4"/>
  <c r="D75" i="4"/>
  <c r="D66" i="4"/>
  <c r="D67" i="4"/>
  <c r="D68" i="4"/>
  <c r="S13" i="1"/>
  <c r="D69" i="4"/>
  <c r="AA181" i="17"/>
  <c r="R13" i="1"/>
  <c r="B66" i="4"/>
  <c r="B68" i="4"/>
  <c r="B67" i="4"/>
  <c r="B69" i="4"/>
  <c r="AA203" i="17"/>
  <c r="AA101" i="17"/>
  <c r="T24" i="1"/>
  <c r="U24" i="1"/>
  <c r="F8" i="1"/>
  <c r="J10" i="4"/>
  <c r="J9" i="4"/>
  <c r="J11" i="4"/>
  <c r="J12" i="4"/>
  <c r="C25" i="1"/>
  <c r="K8" i="1"/>
  <c r="C8" i="1"/>
  <c r="H8" i="1"/>
  <c r="G8" i="1"/>
  <c r="I8" i="1"/>
  <c r="X49" i="14"/>
  <c r="C20" i="1"/>
  <c r="F20" i="1"/>
  <c r="J20" i="1"/>
  <c r="K20" i="1"/>
  <c r="B20" i="1"/>
  <c r="K127" i="13"/>
  <c r="L127" i="13"/>
  <c r="M127" i="13"/>
  <c r="N127" i="13"/>
  <c r="G127" i="13"/>
  <c r="D127" i="13"/>
  <c r="E127" i="13"/>
  <c r="F127" i="13"/>
  <c r="H127" i="13"/>
  <c r="I127" i="13"/>
  <c r="J127" i="13"/>
  <c r="B134" i="13"/>
  <c r="G125" i="13"/>
  <c r="D125" i="13"/>
  <c r="D132" i="13"/>
  <c r="G132" i="13"/>
  <c r="G12" i="1"/>
  <c r="B53" i="13"/>
  <c r="B55" i="13" s="1"/>
  <c r="G55" i="13" s="1"/>
  <c r="B38" i="13"/>
  <c r="B40" i="13" s="1"/>
  <c r="N40" i="13" s="1"/>
  <c r="B195" i="13"/>
  <c r="B197" i="13" s="1"/>
  <c r="D197" i="13" s="1"/>
  <c r="B203" i="13"/>
  <c r="B62" i="13"/>
  <c r="B47" i="13"/>
  <c r="K24" i="1"/>
  <c r="B24" i="1"/>
  <c r="R42" i="19" s="1"/>
  <c r="A85" i="2"/>
  <c r="A63" i="2"/>
  <c r="A65" i="2"/>
  <c r="A67" i="2"/>
  <c r="A71" i="2"/>
  <c r="A69" i="2"/>
  <c r="A73" i="2"/>
  <c r="A75" i="2"/>
  <c r="A77" i="2"/>
  <c r="A79" i="2"/>
  <c r="A81" i="2"/>
  <c r="A61" i="2"/>
  <c r="A59" i="2"/>
  <c r="A57" i="2"/>
  <c r="A55" i="2"/>
  <c r="A53" i="2"/>
  <c r="A51" i="2"/>
  <c r="A49" i="2"/>
  <c r="A47" i="2"/>
  <c r="A45" i="2"/>
  <c r="A43" i="2"/>
  <c r="A41" i="2"/>
  <c r="A39" i="2"/>
  <c r="A83" i="2"/>
  <c r="AA43" i="17" l="1"/>
  <c r="AG17" i="19"/>
  <c r="AA148" i="17"/>
  <c r="AG62" i="19"/>
  <c r="H12" i="4"/>
  <c r="H11" i="4"/>
  <c r="H10" i="4"/>
  <c r="H9" i="4"/>
  <c r="B25" i="1"/>
  <c r="N130" i="13"/>
  <c r="N129" i="13"/>
  <c r="N128" i="13"/>
  <c r="K130" i="13"/>
  <c r="K129" i="13"/>
  <c r="K128" i="13"/>
  <c r="K134" i="13"/>
  <c r="G134" i="13"/>
  <c r="L134" i="13"/>
  <c r="M134" i="13"/>
  <c r="N134" i="13"/>
  <c r="D134" i="13"/>
  <c r="E134" i="13"/>
  <c r="F134" i="13"/>
  <c r="H134" i="13"/>
  <c r="I134" i="13"/>
  <c r="J134" i="13"/>
  <c r="I130" i="13"/>
  <c r="I129" i="13"/>
  <c r="I128" i="13"/>
  <c r="H130" i="13"/>
  <c r="H129" i="13"/>
  <c r="H128" i="13"/>
  <c r="F130" i="13"/>
  <c r="F129" i="13"/>
  <c r="F128" i="13"/>
  <c r="J130" i="13"/>
  <c r="J129" i="13"/>
  <c r="J128" i="13"/>
  <c r="E130" i="13"/>
  <c r="E129" i="13"/>
  <c r="E128" i="13"/>
  <c r="D130" i="13"/>
  <c r="D129" i="13"/>
  <c r="D128" i="13"/>
  <c r="G130" i="13"/>
  <c r="G129" i="13"/>
  <c r="G128" i="13"/>
  <c r="M130" i="13"/>
  <c r="M129" i="13"/>
  <c r="M128" i="13"/>
  <c r="L130" i="13"/>
  <c r="L129" i="13"/>
  <c r="L128" i="13"/>
  <c r="N43" i="13"/>
  <c r="N42" i="13"/>
  <c r="N41" i="13"/>
  <c r="G57" i="13"/>
  <c r="G58" i="13"/>
  <c r="G56" i="13"/>
  <c r="D198" i="13"/>
  <c r="D201" i="13"/>
  <c r="B205" i="13"/>
  <c r="H205" i="13" s="1"/>
  <c r="H209" i="13" s="1"/>
  <c r="D200" i="13"/>
  <c r="D199" i="13"/>
  <c r="B10" i="2"/>
  <c r="J197" i="13"/>
  <c r="N55" i="13"/>
  <c r="D55" i="13"/>
  <c r="H55" i="13"/>
  <c r="I55" i="13"/>
  <c r="F40" i="13"/>
  <c r="J40" i="13"/>
  <c r="G40" i="13"/>
  <c r="E55" i="13"/>
  <c r="H40" i="13"/>
  <c r="J55" i="13"/>
  <c r="I40" i="13"/>
  <c r="K55" i="13"/>
  <c r="L40" i="13"/>
  <c r="L55" i="13"/>
  <c r="M40" i="13"/>
  <c r="M55" i="13"/>
  <c r="N197" i="13"/>
  <c r="K40" i="13"/>
  <c r="D40" i="13"/>
  <c r="E40" i="13"/>
  <c r="F55" i="13"/>
  <c r="G197" i="13"/>
  <c r="I197" i="13"/>
  <c r="H197" i="13"/>
  <c r="F197" i="13"/>
  <c r="L197" i="13"/>
  <c r="E197" i="13"/>
  <c r="K197" i="13"/>
  <c r="M197" i="13"/>
  <c r="M62" i="13"/>
  <c r="L62" i="13"/>
  <c r="K62" i="13"/>
  <c r="J62" i="13"/>
  <c r="N62" i="13"/>
  <c r="I62" i="13"/>
  <c r="E62" i="13"/>
  <c r="H62" i="13"/>
  <c r="G62" i="13"/>
  <c r="D62" i="13"/>
  <c r="F62" i="13"/>
  <c r="M47" i="13"/>
  <c r="L47" i="13"/>
  <c r="F47" i="13"/>
  <c r="E47" i="13"/>
  <c r="N47" i="13"/>
  <c r="K47" i="13"/>
  <c r="I47" i="13"/>
  <c r="G47" i="13"/>
  <c r="J47" i="13"/>
  <c r="H47" i="13"/>
  <c r="D47" i="13"/>
  <c r="F40" i="10"/>
  <c r="F36" i="10"/>
  <c r="F39" i="10"/>
  <c r="F38" i="10"/>
  <c r="F37" i="10"/>
  <c r="BF162" i="6"/>
  <c r="F41" i="10"/>
  <c r="T63" i="11"/>
  <c r="H39" i="4"/>
  <c r="H38" i="4"/>
  <c r="H41" i="4"/>
  <c r="H37" i="4"/>
  <c r="AA162" i="6"/>
  <c r="H42" i="4"/>
  <c r="H40" i="4"/>
  <c r="J42" i="4"/>
  <c r="J41" i="4"/>
  <c r="J40" i="4"/>
  <c r="J39" i="4"/>
  <c r="J38" i="4"/>
  <c r="J37" i="4"/>
  <c r="J25" i="1"/>
  <c r="K25" i="1"/>
  <c r="A133" i="2"/>
  <c r="A131" i="2"/>
  <c r="A35" i="2"/>
  <c r="A37" i="2"/>
  <c r="A33" i="2"/>
  <c r="A31" i="2"/>
  <c r="A7" i="4"/>
  <c r="E136" i="13" l="1"/>
  <c r="E137" i="13"/>
  <c r="E135" i="13"/>
  <c r="D136" i="13"/>
  <c r="D137" i="13"/>
  <c r="D135" i="13"/>
  <c r="N135" i="13"/>
  <c r="N136" i="13"/>
  <c r="N137" i="13"/>
  <c r="M135" i="13"/>
  <c r="M136" i="13"/>
  <c r="M137" i="13"/>
  <c r="G135" i="13"/>
  <c r="G136" i="13"/>
  <c r="G137" i="13"/>
  <c r="K135" i="13"/>
  <c r="K136" i="13"/>
  <c r="K137" i="13"/>
  <c r="L135" i="13"/>
  <c r="L136" i="13"/>
  <c r="L137" i="13"/>
  <c r="J135" i="13"/>
  <c r="J136" i="13"/>
  <c r="J137" i="13"/>
  <c r="I137" i="13"/>
  <c r="I135" i="13"/>
  <c r="I136" i="13"/>
  <c r="H136" i="13"/>
  <c r="H137" i="13"/>
  <c r="H135" i="13"/>
  <c r="F135" i="13"/>
  <c r="F137" i="13"/>
  <c r="F136" i="13"/>
  <c r="J64" i="13"/>
  <c r="J63" i="13"/>
  <c r="J65" i="13"/>
  <c r="E50" i="13"/>
  <c r="E48" i="13"/>
  <c r="E49" i="13"/>
  <c r="K48" i="13"/>
  <c r="K50" i="13"/>
  <c r="K49" i="13"/>
  <c r="N64" i="13"/>
  <c r="N63" i="13"/>
  <c r="N65" i="13"/>
  <c r="G201" i="13"/>
  <c r="G200" i="13"/>
  <c r="J58" i="13"/>
  <c r="J57" i="13"/>
  <c r="J56" i="13"/>
  <c r="N48" i="13"/>
  <c r="N49" i="13"/>
  <c r="N50" i="13"/>
  <c r="E58" i="13"/>
  <c r="E56" i="13"/>
  <c r="E57" i="13"/>
  <c r="F50" i="13"/>
  <c r="F49" i="13"/>
  <c r="F48" i="13"/>
  <c r="L63" i="13"/>
  <c r="L65" i="13"/>
  <c r="L64" i="13"/>
  <c r="D43" i="13"/>
  <c r="D42" i="13"/>
  <c r="D41" i="13"/>
  <c r="G43" i="13"/>
  <c r="G41" i="13"/>
  <c r="G42" i="13"/>
  <c r="L49" i="13"/>
  <c r="L50" i="13"/>
  <c r="L48" i="13"/>
  <c r="M65" i="13"/>
  <c r="M63" i="13"/>
  <c r="M64" i="13"/>
  <c r="K43" i="13"/>
  <c r="K41" i="13"/>
  <c r="K42" i="13"/>
  <c r="J43" i="13"/>
  <c r="J42" i="13"/>
  <c r="J41" i="13"/>
  <c r="M49" i="13"/>
  <c r="M48" i="13"/>
  <c r="M50" i="13"/>
  <c r="M201" i="13"/>
  <c r="M200" i="13"/>
  <c r="N201" i="13"/>
  <c r="N200" i="13"/>
  <c r="F42" i="13"/>
  <c r="F41" i="13"/>
  <c r="F43" i="13"/>
  <c r="H42" i="13"/>
  <c r="H43" i="13"/>
  <c r="H41" i="13"/>
  <c r="K65" i="13"/>
  <c r="K64" i="13"/>
  <c r="K63" i="13"/>
  <c r="K201" i="13"/>
  <c r="K200" i="13"/>
  <c r="D63" i="13"/>
  <c r="D65" i="13"/>
  <c r="D64" i="13"/>
  <c r="E201" i="13"/>
  <c r="E200" i="13"/>
  <c r="M42" i="13"/>
  <c r="M41" i="13"/>
  <c r="M43" i="13"/>
  <c r="H58" i="13"/>
  <c r="H57" i="13"/>
  <c r="H56" i="13"/>
  <c r="F57" i="13"/>
  <c r="F56" i="13"/>
  <c r="F58" i="13"/>
  <c r="E42" i="13"/>
  <c r="E43" i="13"/>
  <c r="E41" i="13"/>
  <c r="F64" i="13"/>
  <c r="F65" i="13"/>
  <c r="F63" i="13"/>
  <c r="M58" i="13"/>
  <c r="M56" i="13"/>
  <c r="M57" i="13"/>
  <c r="I58" i="13"/>
  <c r="I56" i="13"/>
  <c r="I57" i="13"/>
  <c r="D49" i="13"/>
  <c r="D50" i="13"/>
  <c r="D48" i="13"/>
  <c r="H49" i="13"/>
  <c r="H50" i="13"/>
  <c r="H48" i="13"/>
  <c r="G65" i="13"/>
  <c r="G63" i="13"/>
  <c r="G64" i="13"/>
  <c r="L201" i="13"/>
  <c r="L200" i="13"/>
  <c r="L58" i="13"/>
  <c r="L56" i="13"/>
  <c r="L57" i="13"/>
  <c r="D58" i="13"/>
  <c r="D57" i="13"/>
  <c r="D56" i="13"/>
  <c r="J49" i="13"/>
  <c r="J48" i="13"/>
  <c r="J50" i="13"/>
  <c r="H63" i="13"/>
  <c r="H65" i="13"/>
  <c r="H64" i="13"/>
  <c r="F201" i="13"/>
  <c r="F200" i="13"/>
  <c r="L43" i="13"/>
  <c r="L41" i="13"/>
  <c r="L42" i="13"/>
  <c r="N58" i="13"/>
  <c r="N57" i="13"/>
  <c r="N56" i="13"/>
  <c r="H208" i="13"/>
  <c r="G50" i="13"/>
  <c r="G48" i="13"/>
  <c r="G49" i="13"/>
  <c r="E65" i="13"/>
  <c r="E64" i="13"/>
  <c r="E63" i="13"/>
  <c r="H201" i="13"/>
  <c r="H200" i="13"/>
  <c r="K57" i="13"/>
  <c r="K56" i="13"/>
  <c r="K58" i="13"/>
  <c r="J200" i="13"/>
  <c r="J201" i="13"/>
  <c r="I50" i="13"/>
  <c r="I48" i="13"/>
  <c r="I49" i="13"/>
  <c r="I65" i="13"/>
  <c r="I63" i="13"/>
  <c r="I64" i="13"/>
  <c r="I201" i="13"/>
  <c r="I200" i="13"/>
  <c r="I42" i="13"/>
  <c r="I43" i="13"/>
  <c r="I41" i="13"/>
  <c r="H206" i="13"/>
  <c r="H207" i="13"/>
  <c r="J205" i="13"/>
  <c r="K205" i="13"/>
  <c r="L205" i="13"/>
  <c r="M205" i="13"/>
  <c r="M207" i="13" s="1"/>
  <c r="D205" i="13"/>
  <c r="I205" i="13"/>
  <c r="F205" i="13"/>
  <c r="E205" i="13"/>
  <c r="G205" i="13"/>
  <c r="N205" i="13"/>
  <c r="M198" i="13"/>
  <c r="M199" i="13"/>
  <c r="N198" i="13"/>
  <c r="N199" i="13"/>
  <c r="E198" i="13"/>
  <c r="E199" i="13"/>
  <c r="L198" i="13"/>
  <c r="L199" i="13"/>
  <c r="J198" i="13"/>
  <c r="J199" i="13"/>
  <c r="I198" i="13"/>
  <c r="I199" i="13"/>
  <c r="F198" i="13"/>
  <c r="F199" i="13"/>
  <c r="G198" i="13"/>
  <c r="G199" i="13"/>
  <c r="H198" i="13"/>
  <c r="H199" i="13"/>
  <c r="K198" i="13"/>
  <c r="K199" i="13"/>
  <c r="I209" i="13" l="1"/>
  <c r="I208" i="13"/>
  <c r="N206" i="13"/>
  <c r="N208" i="13"/>
  <c r="N209" i="13"/>
  <c r="D206" i="13"/>
  <c r="D209" i="13"/>
  <c r="D208" i="13"/>
  <c r="F206" i="13"/>
  <c r="F209" i="13"/>
  <c r="F208" i="13"/>
  <c r="M206" i="13"/>
  <c r="M209" i="13"/>
  <c r="M208" i="13"/>
  <c r="L208" i="13"/>
  <c r="L209" i="13"/>
  <c r="K208" i="13"/>
  <c r="K209" i="13"/>
  <c r="J206" i="13"/>
  <c r="J209" i="13"/>
  <c r="J208" i="13"/>
  <c r="G209" i="13"/>
  <c r="G208" i="13"/>
  <c r="E206" i="13"/>
  <c r="E208" i="13"/>
  <c r="E209" i="13"/>
  <c r="J207" i="13"/>
  <c r="F207" i="13"/>
  <c r="N207" i="13"/>
  <c r="D207" i="13"/>
  <c r="G206" i="13"/>
  <c r="G207" i="13"/>
  <c r="E207" i="13"/>
  <c r="K206" i="13"/>
  <c r="K207" i="13"/>
  <c r="I206" i="13"/>
  <c r="I207" i="13"/>
  <c r="L206" i="13"/>
  <c r="L207" i="13"/>
  <c r="C133" i="6"/>
  <c r="C67" i="6" l="1"/>
  <c r="C2" i="6"/>
  <c r="H17" i="1"/>
  <c r="H20" i="1" s="1"/>
  <c r="I20" i="1" l="1"/>
  <c r="B165" i="13"/>
  <c r="B158" i="13"/>
  <c r="B160" i="13" s="1"/>
  <c r="E160" i="13" s="1"/>
  <c r="I24" i="1"/>
  <c r="B186" i="13"/>
  <c r="B178" i="13"/>
  <c r="B180" i="13" s="1"/>
  <c r="H24" i="1"/>
  <c r="R57" i="19" s="1"/>
  <c r="G24" i="1"/>
  <c r="AG52" i="19" s="1"/>
  <c r="F24" i="1"/>
  <c r="L17" i="1"/>
  <c r="N17" i="1"/>
  <c r="D17" i="1"/>
  <c r="N5" i="1"/>
  <c r="N8" i="1" s="1"/>
  <c r="L5" i="1"/>
  <c r="AA134" i="17" l="1"/>
  <c r="AG57" i="19"/>
  <c r="B12" i="2"/>
  <c r="R52" i="19"/>
  <c r="B13" i="2"/>
  <c r="AA123" i="17"/>
  <c r="L8" i="1"/>
  <c r="M8" i="1"/>
  <c r="O8" i="1"/>
  <c r="M24" i="1"/>
  <c r="M20" i="1"/>
  <c r="L20" i="1"/>
  <c r="O20" i="1"/>
  <c r="E20" i="1"/>
  <c r="D20" i="1"/>
  <c r="E163" i="13"/>
  <c r="E161" i="13"/>
  <c r="E162" i="13"/>
  <c r="B188" i="13"/>
  <c r="E188" i="13" s="1"/>
  <c r="E191" i="13" s="1"/>
  <c r="B167" i="13"/>
  <c r="J167" i="13" s="1"/>
  <c r="J169" i="13" s="1"/>
  <c r="H180" i="13"/>
  <c r="G180" i="13"/>
  <c r="M180" i="13"/>
  <c r="L180" i="13"/>
  <c r="K180" i="13"/>
  <c r="N180" i="13"/>
  <c r="F180" i="13"/>
  <c r="J180" i="13"/>
  <c r="I180" i="13"/>
  <c r="E180" i="13"/>
  <c r="D180" i="13"/>
  <c r="B98" i="13"/>
  <c r="B90" i="13"/>
  <c r="B92" i="13" s="1"/>
  <c r="B143" i="13"/>
  <c r="B145" i="13" s="1"/>
  <c r="H145" i="13" s="1"/>
  <c r="B150" i="13"/>
  <c r="B221" i="13"/>
  <c r="B212" i="13"/>
  <c r="B116" i="13"/>
  <c r="B118" i="13" s="1"/>
  <c r="B108" i="13"/>
  <c r="B110" i="13" s="1"/>
  <c r="N24" i="1"/>
  <c r="R72" i="19" s="1"/>
  <c r="B238" i="13"/>
  <c r="B230" i="13"/>
  <c r="B232" i="13" s="1"/>
  <c r="G160" i="13"/>
  <c r="F160" i="13"/>
  <c r="M160" i="13"/>
  <c r="H160" i="13"/>
  <c r="L160" i="13"/>
  <c r="K160" i="13"/>
  <c r="N160" i="13"/>
  <c r="J160" i="13"/>
  <c r="I160" i="13"/>
  <c r="D160" i="13"/>
  <c r="A103" i="2"/>
  <c r="AA140" i="6"/>
  <c r="F23" i="10"/>
  <c r="F25" i="10"/>
  <c r="BF140" i="6"/>
  <c r="F22" i="10"/>
  <c r="F26" i="10"/>
  <c r="T53" i="11"/>
  <c r="F24" i="10"/>
  <c r="A123" i="2"/>
  <c r="AA151" i="6"/>
  <c r="F32" i="10"/>
  <c r="F31" i="10"/>
  <c r="F33" i="10"/>
  <c r="F30" i="10"/>
  <c r="BF151" i="6"/>
  <c r="F29" i="10"/>
  <c r="T58" i="11"/>
  <c r="G25" i="1"/>
  <c r="J27" i="4"/>
  <c r="J26" i="4"/>
  <c r="J25" i="4"/>
  <c r="J24" i="4"/>
  <c r="J23" i="4"/>
  <c r="A105" i="2"/>
  <c r="A125" i="2"/>
  <c r="J34" i="4"/>
  <c r="J33" i="4"/>
  <c r="J32" i="4"/>
  <c r="J31" i="4"/>
  <c r="J30" i="4"/>
  <c r="F25" i="1"/>
  <c r="H23" i="4"/>
  <c r="H27" i="4"/>
  <c r="A164" i="9" s="1"/>
  <c r="H26" i="4"/>
  <c r="H25" i="4"/>
  <c r="H24" i="4"/>
  <c r="H25" i="1"/>
  <c r="H30" i="4"/>
  <c r="H31" i="4"/>
  <c r="H34" i="4"/>
  <c r="H33" i="4"/>
  <c r="H32" i="4"/>
  <c r="I25" i="1"/>
  <c r="O24" i="1"/>
  <c r="L24" i="1"/>
  <c r="R67" i="19" s="1"/>
  <c r="M12" i="1"/>
  <c r="AG32" i="19" s="1"/>
  <c r="L12" i="1"/>
  <c r="O12" i="1"/>
  <c r="N12" i="1"/>
  <c r="R37" i="19" s="1"/>
  <c r="E24" i="1"/>
  <c r="D24" i="1"/>
  <c r="R47" i="19" s="1"/>
  <c r="AA90" i="17" l="1"/>
  <c r="AG37" i="19"/>
  <c r="B16" i="2"/>
  <c r="R32" i="19"/>
  <c r="AA159" i="17"/>
  <c r="AG67" i="19"/>
  <c r="AA170" i="17"/>
  <c r="AG72" i="19"/>
  <c r="AA112" i="17"/>
  <c r="AG47" i="19"/>
  <c r="B17" i="2"/>
  <c r="AA79" i="17"/>
  <c r="B214" i="13"/>
  <c r="D214" i="13" s="1"/>
  <c r="D219" i="13" s="1"/>
  <c r="B223" i="13"/>
  <c r="G223" i="13" s="1"/>
  <c r="G228" i="13" s="1"/>
  <c r="D212" i="13"/>
  <c r="G212" i="13"/>
  <c r="G221" i="13"/>
  <c r="D221" i="13"/>
  <c r="B240" i="13"/>
  <c r="E240" i="13" s="1"/>
  <c r="E241" i="13" s="1"/>
  <c r="J168" i="13"/>
  <c r="J170" i="13"/>
  <c r="E192" i="13"/>
  <c r="F184" i="13"/>
  <c r="F183" i="13"/>
  <c r="F181" i="13"/>
  <c r="F182" i="13"/>
  <c r="K163" i="13"/>
  <c r="K162" i="13"/>
  <c r="K161" i="13"/>
  <c r="M184" i="13"/>
  <c r="M183" i="13"/>
  <c r="M182" i="13"/>
  <c r="M181" i="13"/>
  <c r="E189" i="13"/>
  <c r="K183" i="13"/>
  <c r="K182" i="13"/>
  <c r="K181" i="13"/>
  <c r="K184" i="13"/>
  <c r="H148" i="13"/>
  <c r="H147" i="13"/>
  <c r="H146" i="13"/>
  <c r="G184" i="13"/>
  <c r="G183" i="13"/>
  <c r="G182" i="13"/>
  <c r="G181" i="13"/>
  <c r="E190" i="13"/>
  <c r="J163" i="13"/>
  <c r="J162" i="13"/>
  <c r="J161" i="13"/>
  <c r="I163" i="13"/>
  <c r="I161" i="13"/>
  <c r="I162" i="13"/>
  <c r="N183" i="13"/>
  <c r="N182" i="13"/>
  <c r="N181" i="13"/>
  <c r="N184" i="13"/>
  <c r="N163" i="13"/>
  <c r="N162" i="13"/>
  <c r="N161" i="13"/>
  <c r="L184" i="13"/>
  <c r="L183" i="13"/>
  <c r="L181" i="13"/>
  <c r="L182" i="13"/>
  <c r="M163" i="13"/>
  <c r="M162" i="13"/>
  <c r="M161" i="13"/>
  <c r="B100" i="13"/>
  <c r="D100" i="13" s="1"/>
  <c r="D104" i="13" s="1"/>
  <c r="D184" i="13"/>
  <c r="D183" i="13"/>
  <c r="D182" i="13"/>
  <c r="D181" i="13"/>
  <c r="L161" i="13"/>
  <c r="L163" i="13"/>
  <c r="L162" i="13"/>
  <c r="H161" i="13"/>
  <c r="H163" i="13"/>
  <c r="H162" i="13"/>
  <c r="H183" i="13"/>
  <c r="H182" i="13"/>
  <c r="H181" i="13"/>
  <c r="H184" i="13"/>
  <c r="F163" i="13"/>
  <c r="F162" i="13"/>
  <c r="F161" i="13"/>
  <c r="G163" i="13"/>
  <c r="G162" i="13"/>
  <c r="G161" i="13"/>
  <c r="E183" i="13"/>
  <c r="E182" i="13"/>
  <c r="E181" i="13"/>
  <c r="E184" i="13"/>
  <c r="I184" i="13"/>
  <c r="I183" i="13"/>
  <c r="I181" i="13"/>
  <c r="I182" i="13"/>
  <c r="D161" i="13"/>
  <c r="D163" i="13"/>
  <c r="D162" i="13"/>
  <c r="J184" i="13"/>
  <c r="J183" i="13"/>
  <c r="J182" i="13"/>
  <c r="J181" i="13"/>
  <c r="K167" i="13"/>
  <c r="D167" i="13"/>
  <c r="L167" i="13"/>
  <c r="I167" i="13"/>
  <c r="H167" i="13"/>
  <c r="M167" i="13"/>
  <c r="N167" i="13"/>
  <c r="E167" i="13"/>
  <c r="G167" i="13"/>
  <c r="G188" i="13"/>
  <c r="F188" i="13"/>
  <c r="I188" i="13"/>
  <c r="K188" i="13"/>
  <c r="L188" i="13"/>
  <c r="H188" i="13"/>
  <c r="N188" i="13"/>
  <c r="D188" i="13"/>
  <c r="J188" i="13"/>
  <c r="F167" i="13"/>
  <c r="M188" i="13"/>
  <c r="B152" i="13"/>
  <c r="B81" i="13"/>
  <c r="B73" i="13"/>
  <c r="B75" i="13" s="1"/>
  <c r="J12" i="1"/>
  <c r="L92" i="13"/>
  <c r="J92" i="13"/>
  <c r="D92" i="13"/>
  <c r="K92" i="13"/>
  <c r="I92" i="13"/>
  <c r="H92" i="13"/>
  <c r="G92" i="13"/>
  <c r="M92" i="13"/>
  <c r="E92" i="13"/>
  <c r="N92" i="13"/>
  <c r="F92" i="13"/>
  <c r="I232" i="13"/>
  <c r="F232" i="13"/>
  <c r="M232" i="13"/>
  <c r="L232" i="13"/>
  <c r="H232" i="13"/>
  <c r="K232" i="13"/>
  <c r="J232" i="13"/>
  <c r="D232" i="13"/>
  <c r="G232" i="13"/>
  <c r="N232" i="13"/>
  <c r="E232" i="13"/>
  <c r="D110" i="13"/>
  <c r="N110" i="13"/>
  <c r="M110" i="13"/>
  <c r="L110" i="13"/>
  <c r="G110" i="13"/>
  <c r="F110" i="13"/>
  <c r="K110" i="13"/>
  <c r="J110" i="13"/>
  <c r="I110" i="13"/>
  <c r="H110" i="13"/>
  <c r="E110" i="13"/>
  <c r="D145" i="13"/>
  <c r="F145" i="13"/>
  <c r="M145" i="13"/>
  <c r="L145" i="13"/>
  <c r="G145" i="13"/>
  <c r="N145" i="13"/>
  <c r="K145" i="13"/>
  <c r="E145" i="13"/>
  <c r="J145" i="13"/>
  <c r="I145" i="13"/>
  <c r="F9" i="10"/>
  <c r="F8" i="10"/>
  <c r="F11" i="10"/>
  <c r="F10" i="10"/>
  <c r="T43" i="11"/>
  <c r="BF107" i="6"/>
  <c r="AA107" i="6"/>
  <c r="H47" i="4"/>
  <c r="AA173" i="6"/>
  <c r="H48" i="4"/>
  <c r="H49" i="4"/>
  <c r="H51" i="4"/>
  <c r="H50" i="4"/>
  <c r="H45" i="4"/>
  <c r="A200" i="9" s="1"/>
  <c r="H46" i="4"/>
  <c r="F48" i="10"/>
  <c r="T68" i="11"/>
  <c r="F47" i="10"/>
  <c r="J51" i="4"/>
  <c r="F46" i="10"/>
  <c r="J50" i="4"/>
  <c r="J48" i="4"/>
  <c r="F49" i="10"/>
  <c r="F45" i="10"/>
  <c r="J49" i="4"/>
  <c r="F44" i="10"/>
  <c r="J47" i="4"/>
  <c r="F50" i="10"/>
  <c r="J46" i="4"/>
  <c r="J45" i="4"/>
  <c r="A201" i="9" s="1"/>
  <c r="BF173" i="6"/>
  <c r="A117" i="2"/>
  <c r="T33" i="11"/>
  <c r="B48" i="10"/>
  <c r="B47" i="10"/>
  <c r="B51" i="10"/>
  <c r="B50" i="10"/>
  <c r="B49" i="10"/>
  <c r="AA184" i="6"/>
  <c r="F56" i="10"/>
  <c r="F55" i="10"/>
  <c r="F53" i="10"/>
  <c r="F54" i="10"/>
  <c r="T73" i="11"/>
  <c r="BF184" i="6"/>
  <c r="F58" i="10"/>
  <c r="F57" i="10"/>
  <c r="N25" i="1"/>
  <c r="AA118" i="6"/>
  <c r="T38" i="11"/>
  <c r="B56" i="10"/>
  <c r="B55" i="10"/>
  <c r="B54" i="10"/>
  <c r="B58" i="10"/>
  <c r="B57" i="10"/>
  <c r="F16" i="10"/>
  <c r="F15" i="10"/>
  <c r="F17" i="10"/>
  <c r="F14" i="10"/>
  <c r="F19" i="10"/>
  <c r="T48" i="11"/>
  <c r="F18" i="10"/>
  <c r="BF118" i="6"/>
  <c r="O25" i="1"/>
  <c r="M25" i="1"/>
  <c r="J19" i="4"/>
  <c r="J18" i="4"/>
  <c r="J17" i="4"/>
  <c r="J16" i="4"/>
  <c r="J15" i="4"/>
  <c r="J20" i="4"/>
  <c r="A119" i="2"/>
  <c r="AA96" i="6"/>
  <c r="B59" i="4"/>
  <c r="B58" i="4"/>
  <c r="B57" i="4"/>
  <c r="B56" i="4"/>
  <c r="B55" i="4"/>
  <c r="M13" i="1"/>
  <c r="BF85" i="6"/>
  <c r="D49" i="4"/>
  <c r="D48" i="4"/>
  <c r="D52" i="4"/>
  <c r="D50" i="4"/>
  <c r="D51" i="4"/>
  <c r="A121" i="2"/>
  <c r="D59" i="4"/>
  <c r="A117" i="9" s="1"/>
  <c r="D58" i="4"/>
  <c r="BF96" i="6"/>
  <c r="D57" i="4"/>
  <c r="D56" i="4"/>
  <c r="D55" i="4"/>
  <c r="A115" i="2"/>
  <c r="AA85" i="6"/>
  <c r="B52" i="4"/>
  <c r="B51" i="4"/>
  <c r="B50" i="4"/>
  <c r="B49" i="4"/>
  <c r="B48" i="4"/>
  <c r="A135" i="2"/>
  <c r="H58" i="4"/>
  <c r="H54" i="4"/>
  <c r="H59" i="4"/>
  <c r="H57" i="4"/>
  <c r="H56" i="4"/>
  <c r="H55" i="4"/>
  <c r="J58" i="4"/>
  <c r="J57" i="4"/>
  <c r="J56" i="4"/>
  <c r="J55" i="4"/>
  <c r="J54" i="4"/>
  <c r="J59" i="4"/>
  <c r="D25" i="1"/>
  <c r="H20" i="4"/>
  <c r="H16" i="4"/>
  <c r="H15" i="4"/>
  <c r="H19" i="4"/>
  <c r="H17" i="4"/>
  <c r="A140" i="9" s="1"/>
  <c r="H18" i="4"/>
  <c r="L13" i="1"/>
  <c r="L25" i="1"/>
  <c r="A137" i="2"/>
  <c r="O13" i="1"/>
  <c r="N13" i="1"/>
  <c r="A127" i="2"/>
  <c r="A129" i="2"/>
  <c r="E25" i="1"/>
  <c r="F12" i="1"/>
  <c r="R17" i="19" s="1"/>
  <c r="K12" i="1"/>
  <c r="AG27" i="19" s="1"/>
  <c r="A99" i="2"/>
  <c r="A141" i="2"/>
  <c r="A139" i="2"/>
  <c r="A101" i="2"/>
  <c r="B20" i="2"/>
  <c r="A155" i="9"/>
  <c r="A161" i="9"/>
  <c r="A158" i="9"/>
  <c r="A152" i="9"/>
  <c r="B14" i="2" l="1"/>
  <c r="R27" i="19"/>
  <c r="B15" i="2"/>
  <c r="AA68" i="17"/>
  <c r="H223" i="13"/>
  <c r="H228" i="13" s="1"/>
  <c r="A107" i="2"/>
  <c r="I223" i="13"/>
  <c r="I228" i="13" s="1"/>
  <c r="M223" i="13"/>
  <c r="E223" i="13"/>
  <c r="E224" i="13" s="1"/>
  <c r="N223" i="13"/>
  <c r="L223" i="13"/>
  <c r="K223" i="13"/>
  <c r="K228" i="13" s="1"/>
  <c r="D223" i="13"/>
  <c r="D224" i="13" s="1"/>
  <c r="J223" i="13"/>
  <c r="J228" i="13" s="1"/>
  <c r="D218" i="13"/>
  <c r="G226" i="13"/>
  <c r="G227" i="13"/>
  <c r="G225" i="13"/>
  <c r="G224" i="13"/>
  <c r="K233" i="13"/>
  <c r="K235" i="13"/>
  <c r="K236" i="13"/>
  <c r="K234" i="13"/>
  <c r="L235" i="13"/>
  <c r="L236" i="13"/>
  <c r="L234" i="13"/>
  <c r="L233" i="13"/>
  <c r="J236" i="13"/>
  <c r="J235" i="13"/>
  <c r="J234" i="13"/>
  <c r="J233" i="13"/>
  <c r="M236" i="13"/>
  <c r="M234" i="13"/>
  <c r="M235" i="13"/>
  <c r="M233" i="13"/>
  <c r="I234" i="13"/>
  <c r="I236" i="13"/>
  <c r="I235" i="13"/>
  <c r="I233" i="13"/>
  <c r="F235" i="13"/>
  <c r="F233" i="13"/>
  <c r="F236" i="13"/>
  <c r="F234" i="13"/>
  <c r="H234" i="13"/>
  <c r="H233" i="13"/>
  <c r="H235" i="13"/>
  <c r="H236" i="13"/>
  <c r="N235" i="13"/>
  <c r="N234" i="13"/>
  <c r="N236" i="13"/>
  <c r="N233" i="13"/>
  <c r="G236" i="13"/>
  <c r="G235" i="13"/>
  <c r="G234" i="13"/>
  <c r="G233" i="13"/>
  <c r="F223" i="13"/>
  <c r="E236" i="13"/>
  <c r="E235" i="13"/>
  <c r="E234" i="13"/>
  <c r="E233" i="13"/>
  <c r="D233" i="13"/>
  <c r="D235" i="13"/>
  <c r="D234" i="13"/>
  <c r="D236" i="13"/>
  <c r="J240" i="13"/>
  <c r="J243" i="13" s="1"/>
  <c r="K240" i="13"/>
  <c r="K244" i="13" s="1"/>
  <c r="L240" i="13"/>
  <c r="L242" i="13" s="1"/>
  <c r="N240" i="13"/>
  <c r="N241" i="13" s="1"/>
  <c r="M240" i="13"/>
  <c r="M243" i="13" s="1"/>
  <c r="F240" i="13"/>
  <c r="F243" i="13" s="1"/>
  <c r="D240" i="13"/>
  <c r="D242" i="13" s="1"/>
  <c r="I240" i="13"/>
  <c r="I242" i="13" s="1"/>
  <c r="G240" i="13"/>
  <c r="G243" i="13" s="1"/>
  <c r="H240" i="13"/>
  <c r="H242" i="13" s="1"/>
  <c r="I214" i="13"/>
  <c r="I219" i="13" s="1"/>
  <c r="J214" i="13"/>
  <c r="J219" i="13" s="1"/>
  <c r="N214" i="13"/>
  <c r="N219" i="13" s="1"/>
  <c r="H214" i="13"/>
  <c r="H219" i="13" s="1"/>
  <c r="K214" i="13"/>
  <c r="K219" i="13" s="1"/>
  <c r="L214" i="13"/>
  <c r="L219" i="13" s="1"/>
  <c r="M214" i="13"/>
  <c r="M219" i="13" s="1"/>
  <c r="E214" i="13"/>
  <c r="E219" i="13" s="1"/>
  <c r="F214" i="13"/>
  <c r="F219" i="13" s="1"/>
  <c r="G214" i="13"/>
  <c r="G219" i="13" s="1"/>
  <c r="E243" i="13"/>
  <c r="E242" i="13"/>
  <c r="E244" i="13"/>
  <c r="I100" i="13"/>
  <c r="I103" i="13" s="1"/>
  <c r="J100" i="13"/>
  <c r="J103" i="13" s="1"/>
  <c r="L100" i="13"/>
  <c r="L103" i="13" s="1"/>
  <c r="G100" i="13"/>
  <c r="G103" i="13" s="1"/>
  <c r="D101" i="13"/>
  <c r="M100" i="13"/>
  <c r="M101" i="13" s="1"/>
  <c r="D102" i="13"/>
  <c r="E100" i="13"/>
  <c r="E102" i="13" s="1"/>
  <c r="D103" i="13"/>
  <c r="F100" i="13"/>
  <c r="F102" i="13" s="1"/>
  <c r="K100" i="13"/>
  <c r="K101" i="13" s="1"/>
  <c r="N100" i="13"/>
  <c r="N103" i="13" s="1"/>
  <c r="H100" i="13"/>
  <c r="H102" i="13" s="1"/>
  <c r="D147" i="13"/>
  <c r="D146" i="13"/>
  <c r="D148" i="13"/>
  <c r="H95" i="13"/>
  <c r="H93" i="13"/>
  <c r="H96" i="13"/>
  <c r="H94" i="13"/>
  <c r="N190" i="13"/>
  <c r="N189" i="13"/>
  <c r="N191" i="13"/>
  <c r="N192" i="13"/>
  <c r="F146" i="13"/>
  <c r="F148" i="13"/>
  <c r="G94" i="13"/>
  <c r="G93" i="13"/>
  <c r="G96" i="13"/>
  <c r="G95" i="13"/>
  <c r="F170" i="13"/>
  <c r="F168" i="13"/>
  <c r="F169" i="13"/>
  <c r="N169" i="13"/>
  <c r="N170" i="13"/>
  <c r="N168" i="13"/>
  <c r="H114" i="13"/>
  <c r="H113" i="13"/>
  <c r="H112" i="13"/>
  <c r="H111" i="13"/>
  <c r="I93" i="13"/>
  <c r="I96" i="13"/>
  <c r="I95" i="13"/>
  <c r="I94" i="13"/>
  <c r="D191" i="13"/>
  <c r="D190" i="13"/>
  <c r="D189" i="13"/>
  <c r="D192" i="13"/>
  <c r="H169" i="13"/>
  <c r="H170" i="13"/>
  <c r="H168" i="13"/>
  <c r="J190" i="13"/>
  <c r="J189" i="13"/>
  <c r="J191" i="13"/>
  <c r="J192" i="13"/>
  <c r="I170" i="13"/>
  <c r="I168" i="13"/>
  <c r="I169" i="13"/>
  <c r="M169" i="13"/>
  <c r="M170" i="13"/>
  <c r="M168" i="13"/>
  <c r="J114" i="13"/>
  <c r="J112" i="13"/>
  <c r="J113" i="13"/>
  <c r="J111" i="13"/>
  <c r="H191" i="13"/>
  <c r="H189" i="13"/>
  <c r="H192" i="13"/>
  <c r="H190" i="13"/>
  <c r="K114" i="13"/>
  <c r="K112" i="13"/>
  <c r="K113" i="13"/>
  <c r="K111" i="13"/>
  <c r="J95" i="13"/>
  <c r="J94" i="13"/>
  <c r="J93" i="13"/>
  <c r="J96" i="13"/>
  <c r="E148" i="13"/>
  <c r="E147" i="13"/>
  <c r="E146" i="13"/>
  <c r="K168" i="13"/>
  <c r="K169" i="13"/>
  <c r="K170" i="13"/>
  <c r="J147" i="13"/>
  <c r="J146" i="13"/>
  <c r="J148" i="13"/>
  <c r="L190" i="13"/>
  <c r="L189" i="13"/>
  <c r="L192" i="13"/>
  <c r="L191" i="13"/>
  <c r="I192" i="13"/>
  <c r="I191" i="13"/>
  <c r="I190" i="13"/>
  <c r="I189" i="13"/>
  <c r="D94" i="13"/>
  <c r="D93" i="13"/>
  <c r="D95" i="13"/>
  <c r="D96" i="13"/>
  <c r="D169" i="13"/>
  <c r="D170" i="13"/>
  <c r="D168" i="13"/>
  <c r="K190" i="13"/>
  <c r="K192" i="13"/>
  <c r="K189" i="13"/>
  <c r="K191" i="13"/>
  <c r="K148" i="13"/>
  <c r="K147" i="13"/>
  <c r="K146" i="13"/>
  <c r="G114" i="13"/>
  <c r="G112" i="13"/>
  <c r="G111" i="13"/>
  <c r="G113" i="13"/>
  <c r="E114" i="13"/>
  <c r="E113" i="13"/>
  <c r="E112" i="13"/>
  <c r="E111" i="13"/>
  <c r="I111" i="13"/>
  <c r="I113" i="13"/>
  <c r="I114" i="13"/>
  <c r="I112" i="13"/>
  <c r="L169" i="13"/>
  <c r="L168" i="13"/>
  <c r="L170" i="13"/>
  <c r="F111" i="13"/>
  <c r="F114" i="13"/>
  <c r="F113" i="13"/>
  <c r="F112" i="13"/>
  <c r="N95" i="13"/>
  <c r="N96" i="13"/>
  <c r="N94" i="13"/>
  <c r="N93" i="13"/>
  <c r="L93" i="13"/>
  <c r="L96" i="13"/>
  <c r="L95" i="13"/>
  <c r="L94" i="13"/>
  <c r="N147" i="13"/>
  <c r="N148" i="13"/>
  <c r="N146" i="13"/>
  <c r="L111" i="13"/>
  <c r="L112" i="13"/>
  <c r="L114" i="13"/>
  <c r="L113" i="13"/>
  <c r="F93" i="13"/>
  <c r="F96" i="13"/>
  <c r="F95" i="13"/>
  <c r="F94" i="13"/>
  <c r="F189" i="13"/>
  <c r="F191" i="13"/>
  <c r="F190" i="13"/>
  <c r="F192" i="13"/>
  <c r="G148" i="13"/>
  <c r="G147" i="13"/>
  <c r="G146" i="13"/>
  <c r="M114" i="13"/>
  <c r="M112" i="13"/>
  <c r="M111" i="13"/>
  <c r="M113" i="13"/>
  <c r="B83" i="13"/>
  <c r="F83" i="13" s="1"/>
  <c r="G189" i="13"/>
  <c r="G190" i="13"/>
  <c r="G192" i="13"/>
  <c r="G191" i="13"/>
  <c r="L148" i="13"/>
  <c r="L147" i="13"/>
  <c r="L146" i="13"/>
  <c r="N114" i="13"/>
  <c r="N112" i="13"/>
  <c r="N111" i="13"/>
  <c r="N113" i="13"/>
  <c r="E95" i="13"/>
  <c r="E96" i="13"/>
  <c r="E94" i="13"/>
  <c r="E93" i="13"/>
  <c r="G169" i="13"/>
  <c r="G168" i="13"/>
  <c r="G170" i="13"/>
  <c r="K95" i="13"/>
  <c r="K94" i="13"/>
  <c r="K93" i="13"/>
  <c r="K96" i="13"/>
  <c r="I147" i="13"/>
  <c r="I148" i="13"/>
  <c r="I146" i="13"/>
  <c r="M148" i="13"/>
  <c r="M147" i="13"/>
  <c r="M146" i="13"/>
  <c r="D114" i="13"/>
  <c r="D112" i="13"/>
  <c r="D113" i="13"/>
  <c r="D111" i="13"/>
  <c r="M94" i="13"/>
  <c r="M93" i="13"/>
  <c r="M96" i="13"/>
  <c r="M95" i="13"/>
  <c r="M190" i="13"/>
  <c r="M191" i="13"/>
  <c r="M189" i="13"/>
  <c r="M192" i="13"/>
  <c r="E169" i="13"/>
  <c r="E168" i="13"/>
  <c r="E170" i="13"/>
  <c r="N152" i="13"/>
  <c r="M152" i="13"/>
  <c r="F152" i="13"/>
  <c r="L152" i="13"/>
  <c r="K152" i="13"/>
  <c r="G152" i="13"/>
  <c r="J152" i="13"/>
  <c r="I152" i="13"/>
  <c r="H152" i="13"/>
  <c r="D152" i="13"/>
  <c r="E152" i="13"/>
  <c r="F147" i="13"/>
  <c r="M118" i="13"/>
  <c r="D118" i="13"/>
  <c r="F118" i="13"/>
  <c r="G118" i="13"/>
  <c r="H118" i="13"/>
  <c r="E118" i="13"/>
  <c r="K118" i="13"/>
  <c r="N118" i="13"/>
  <c r="I118" i="13"/>
  <c r="J118" i="13"/>
  <c r="L118" i="13"/>
  <c r="M75" i="13"/>
  <c r="L75" i="13"/>
  <c r="K75" i="13"/>
  <c r="H75" i="13"/>
  <c r="J75" i="13"/>
  <c r="E75" i="13"/>
  <c r="I75" i="13"/>
  <c r="G75" i="13"/>
  <c r="D75" i="13"/>
  <c r="F75" i="13"/>
  <c r="N75" i="13"/>
  <c r="G13" i="1"/>
  <c r="T18" i="11"/>
  <c r="B28" i="10"/>
  <c r="B27" i="10"/>
  <c r="B29" i="10"/>
  <c r="B26" i="10"/>
  <c r="B40" i="10"/>
  <c r="T28" i="11"/>
  <c r="B44" i="10"/>
  <c r="B43" i="10"/>
  <c r="B42" i="10"/>
  <c r="B41" i="10"/>
  <c r="BF43" i="6"/>
  <c r="D29" i="4"/>
  <c r="A48" i="9" s="1"/>
  <c r="D30" i="4"/>
  <c r="A51" i="9" s="1"/>
  <c r="D28" i="4"/>
  <c r="A45" i="9" s="1"/>
  <c r="D27" i="4"/>
  <c r="A42" i="9" s="1"/>
  <c r="J13" i="1"/>
  <c r="B44" i="4"/>
  <c r="B43" i="4"/>
  <c r="B42" i="4"/>
  <c r="B41" i="4"/>
  <c r="B45" i="4"/>
  <c r="AA74" i="6"/>
  <c r="K13" i="1"/>
  <c r="D41" i="4"/>
  <c r="D42" i="4"/>
  <c r="D44" i="4"/>
  <c r="D43" i="4"/>
  <c r="D45" i="4"/>
  <c r="BF74" i="6"/>
  <c r="A111" i="2"/>
  <c r="AA43" i="6"/>
  <c r="B30" i="4"/>
  <c r="A50" i="9" s="1"/>
  <c r="B27" i="4"/>
  <c r="A41" i="9" s="1"/>
  <c r="B29" i="4"/>
  <c r="A47" i="9" s="1"/>
  <c r="B28" i="4"/>
  <c r="A44" i="9" s="1"/>
  <c r="F13" i="1"/>
  <c r="A113" i="2"/>
  <c r="A131" i="9"/>
  <c r="A128" i="9"/>
  <c r="A116" i="9"/>
  <c r="A113" i="9"/>
  <c r="B7" i="2"/>
  <c r="A109" i="2"/>
  <c r="A132" i="9"/>
  <c r="A129" i="9"/>
  <c r="B21" i="2"/>
  <c r="B6" i="2"/>
  <c r="A159" i="9"/>
  <c r="A156" i="9"/>
  <c r="A162" i="9"/>
  <c r="A153" i="9"/>
  <c r="A165" i="9"/>
  <c r="M1" i="1"/>
  <c r="F103" i="13" l="1"/>
  <c r="D79" i="13"/>
  <c r="D78" i="13"/>
  <c r="H227" i="13"/>
  <c r="K227" i="13"/>
  <c r="J226" i="13"/>
  <c r="H224" i="13"/>
  <c r="H225" i="13"/>
  <c r="H226" i="13"/>
  <c r="L241" i="13"/>
  <c r="N243" i="13"/>
  <c r="J225" i="13"/>
  <c r="K224" i="13"/>
  <c r="K225" i="13"/>
  <c r="I227" i="13"/>
  <c r="I224" i="13"/>
  <c r="I226" i="13"/>
  <c r="F228" i="13"/>
  <c r="F227" i="13"/>
  <c r="F226" i="13"/>
  <c r="F225" i="13"/>
  <c r="J224" i="13"/>
  <c r="D226" i="13"/>
  <c r="D225" i="13"/>
  <c r="D227" i="13"/>
  <c r="D228" i="13"/>
  <c r="I241" i="13"/>
  <c r="J227" i="13"/>
  <c r="K226" i="13"/>
  <c r="I225" i="13"/>
  <c r="L224" i="13"/>
  <c r="L228" i="13"/>
  <c r="L227" i="13"/>
  <c r="L226" i="13"/>
  <c r="L225" i="13"/>
  <c r="N228" i="13"/>
  <c r="N227" i="13"/>
  <c r="N226" i="13"/>
  <c r="N225" i="13"/>
  <c r="N224" i="13"/>
  <c r="E226" i="13"/>
  <c r="E228" i="13"/>
  <c r="E227" i="13"/>
  <c r="E225" i="13"/>
  <c r="M227" i="13"/>
  <c r="M226" i="13"/>
  <c r="M225" i="13"/>
  <c r="M228" i="13"/>
  <c r="M224" i="13"/>
  <c r="F224" i="13"/>
  <c r="N242" i="13"/>
  <c r="L243" i="13"/>
  <c r="I216" i="13"/>
  <c r="I215" i="13"/>
  <c r="I218" i="13"/>
  <c r="I217" i="13"/>
  <c r="M218" i="13"/>
  <c r="M217" i="13"/>
  <c r="M216" i="13"/>
  <c r="M215" i="13"/>
  <c r="H218" i="13"/>
  <c r="H217" i="13"/>
  <c r="H216" i="13"/>
  <c r="H215" i="13"/>
  <c r="L216" i="13"/>
  <c r="L215" i="13"/>
  <c r="L218" i="13"/>
  <c r="L217" i="13"/>
  <c r="G215" i="13"/>
  <c r="G218" i="13"/>
  <c r="G217" i="13"/>
  <c r="G216" i="13"/>
  <c r="D215" i="13"/>
  <c r="K218" i="13"/>
  <c r="K217" i="13"/>
  <c r="K216" i="13"/>
  <c r="K215" i="13"/>
  <c r="N218" i="13"/>
  <c r="N217" i="13"/>
  <c r="N216" i="13"/>
  <c r="N215" i="13"/>
  <c r="J218" i="13"/>
  <c r="J217" i="13"/>
  <c r="J216" i="13"/>
  <c r="J215" i="13"/>
  <c r="M244" i="13"/>
  <c r="N244" i="13"/>
  <c r="K242" i="13"/>
  <c r="K241" i="13"/>
  <c r="M241" i="13"/>
  <c r="K243" i="13"/>
  <c r="J242" i="13"/>
  <c r="J244" i="13"/>
  <c r="J241" i="13"/>
  <c r="M242" i="13"/>
  <c r="L244" i="13"/>
  <c r="H244" i="13"/>
  <c r="F242" i="13"/>
  <c r="F241" i="13"/>
  <c r="D241" i="13"/>
  <c r="G244" i="13"/>
  <c r="I243" i="13"/>
  <c r="I244" i="13"/>
  <c r="H241" i="13"/>
  <c r="F244" i="13"/>
  <c r="H243" i="13"/>
  <c r="D244" i="13"/>
  <c r="D243" i="13"/>
  <c r="G242" i="13"/>
  <c r="G241" i="13"/>
  <c r="F216" i="13"/>
  <c r="F215" i="13"/>
  <c r="F218" i="13"/>
  <c r="F217" i="13"/>
  <c r="E217" i="13"/>
  <c r="E215" i="13"/>
  <c r="E218" i="13"/>
  <c r="E216" i="13"/>
  <c r="D217" i="13"/>
  <c r="D216" i="13"/>
  <c r="J104" i="13"/>
  <c r="I101" i="13"/>
  <c r="E101" i="13"/>
  <c r="J102" i="13"/>
  <c r="J101" i="13"/>
  <c r="G101" i="13"/>
  <c r="G102" i="13"/>
  <c r="K102" i="13"/>
  <c r="L101" i="13"/>
  <c r="M102" i="13"/>
  <c r="I102" i="13"/>
  <c r="K104" i="13"/>
  <c r="I104" i="13"/>
  <c r="E103" i="13"/>
  <c r="M104" i="13"/>
  <c r="M103" i="13"/>
  <c r="L102" i="13"/>
  <c r="L104" i="13"/>
  <c r="G104" i="13"/>
  <c r="E104" i="13"/>
  <c r="N101" i="13"/>
  <c r="N104" i="13"/>
  <c r="N102" i="13"/>
  <c r="F104" i="13"/>
  <c r="F101" i="13"/>
  <c r="H103" i="13"/>
  <c r="H104" i="13"/>
  <c r="K103" i="13"/>
  <c r="H83" i="13"/>
  <c r="H87" i="13" s="1"/>
  <c r="H101" i="13"/>
  <c r="F84" i="13"/>
  <c r="F86" i="13"/>
  <c r="F87" i="13"/>
  <c r="F85" i="13"/>
  <c r="J122" i="13"/>
  <c r="J121" i="13"/>
  <c r="J119" i="13"/>
  <c r="J120" i="13"/>
  <c r="I155" i="13"/>
  <c r="I153" i="13"/>
  <c r="I154" i="13"/>
  <c r="G83" i="13"/>
  <c r="L119" i="13"/>
  <c r="L122" i="13"/>
  <c r="L121" i="13"/>
  <c r="L120" i="13"/>
  <c r="E153" i="13"/>
  <c r="E155" i="13"/>
  <c r="E154" i="13"/>
  <c r="H155" i="13"/>
  <c r="H153" i="13"/>
  <c r="N120" i="13"/>
  <c r="N119" i="13"/>
  <c r="N121" i="13"/>
  <c r="N122" i="13"/>
  <c r="I83" i="13"/>
  <c r="K120" i="13"/>
  <c r="K121" i="13"/>
  <c r="K119" i="13"/>
  <c r="K122" i="13"/>
  <c r="F79" i="13"/>
  <c r="F78" i="13"/>
  <c r="F77" i="13"/>
  <c r="F76" i="13"/>
  <c r="G76" i="13"/>
  <c r="G79" i="13"/>
  <c r="G77" i="13"/>
  <c r="G78" i="13"/>
  <c r="J155" i="13"/>
  <c r="J153" i="13"/>
  <c r="K83" i="13"/>
  <c r="I78" i="13"/>
  <c r="I79" i="13"/>
  <c r="I77" i="13"/>
  <c r="I76" i="13"/>
  <c r="E121" i="13"/>
  <c r="E120" i="13"/>
  <c r="E122" i="13"/>
  <c r="E119" i="13"/>
  <c r="G154" i="13"/>
  <c r="G155" i="13"/>
  <c r="J76" i="13"/>
  <c r="J79" i="13"/>
  <c r="J78" i="13"/>
  <c r="J77" i="13"/>
  <c r="D77" i="13"/>
  <c r="D76" i="13"/>
  <c r="H122" i="13"/>
  <c r="H120" i="13"/>
  <c r="H121" i="13"/>
  <c r="H119" i="13"/>
  <c r="N83" i="13"/>
  <c r="F153" i="13"/>
  <c r="F155" i="13"/>
  <c r="F154" i="13"/>
  <c r="N77" i="13"/>
  <c r="N76" i="13"/>
  <c r="N79" i="13"/>
  <c r="N78" i="13"/>
  <c r="M83" i="13"/>
  <c r="L154" i="13"/>
  <c r="L155" i="13"/>
  <c r="L153" i="13"/>
  <c r="H77" i="13"/>
  <c r="H76" i="13"/>
  <c r="H78" i="13"/>
  <c r="H79" i="13"/>
  <c r="E83" i="13"/>
  <c r="D122" i="13"/>
  <c r="D119" i="13"/>
  <c r="D121" i="13"/>
  <c r="D120" i="13"/>
  <c r="M153" i="13"/>
  <c r="M155" i="13"/>
  <c r="M154" i="13"/>
  <c r="E77" i="13"/>
  <c r="E76" i="13"/>
  <c r="E79" i="13"/>
  <c r="E78" i="13"/>
  <c r="D83" i="13"/>
  <c r="L83" i="13"/>
  <c r="M120" i="13"/>
  <c r="M119" i="13"/>
  <c r="M121" i="13"/>
  <c r="M122" i="13"/>
  <c r="N153" i="13"/>
  <c r="N155" i="13"/>
  <c r="N154" i="13"/>
  <c r="D155" i="13"/>
  <c r="D154" i="13"/>
  <c r="D153" i="13"/>
  <c r="I119" i="13"/>
  <c r="I122" i="13"/>
  <c r="I121" i="13"/>
  <c r="I120" i="13"/>
  <c r="J83" i="13"/>
  <c r="K153" i="13"/>
  <c r="K155" i="13"/>
  <c r="G119" i="13"/>
  <c r="G120" i="13"/>
  <c r="G122" i="13"/>
  <c r="G121" i="13"/>
  <c r="F121" i="13"/>
  <c r="F122" i="13"/>
  <c r="F119" i="13"/>
  <c r="F120" i="13"/>
  <c r="K77" i="13"/>
  <c r="K76" i="13"/>
  <c r="K79" i="13"/>
  <c r="K78" i="13"/>
  <c r="L78" i="13"/>
  <c r="L79" i="13"/>
  <c r="L77" i="13"/>
  <c r="L76" i="13"/>
  <c r="M79" i="13"/>
  <c r="M78" i="13"/>
  <c r="M77" i="13"/>
  <c r="M76" i="13"/>
  <c r="H154" i="13"/>
  <c r="J154" i="13"/>
  <c r="K154" i="13"/>
  <c r="B19" i="2"/>
  <c r="B22" i="2"/>
  <c r="B25" i="2"/>
  <c r="B27" i="2"/>
  <c r="B29" i="2"/>
  <c r="A126" i="9"/>
  <c r="A123" i="9"/>
  <c r="A120" i="9"/>
  <c r="A179" i="9"/>
  <c r="A176" i="9"/>
  <c r="A173" i="9"/>
  <c r="A170" i="9"/>
  <c r="A167" i="9"/>
  <c r="A138" i="9"/>
  <c r="A150" i="9"/>
  <c r="A141" i="9"/>
  <c r="A147" i="9"/>
  <c r="A144" i="9"/>
  <c r="A135" i="9"/>
  <c r="A198" i="9"/>
  <c r="A192" i="9"/>
  <c r="A189" i="9"/>
  <c r="A186" i="9"/>
  <c r="A183" i="9"/>
  <c r="A195" i="9"/>
  <c r="A234" i="9"/>
  <c r="A225" i="9"/>
  <c r="A231" i="9"/>
  <c r="A228" i="9"/>
  <c r="A222" i="9"/>
  <c r="A237" i="9"/>
  <c r="A207" i="9"/>
  <c r="A210" i="9"/>
  <c r="A204" i="9"/>
  <c r="A213" i="9"/>
  <c r="A219" i="9"/>
  <c r="A216" i="9"/>
  <c r="H85" i="13" l="1"/>
  <c r="H86" i="13"/>
  <c r="H84" i="13"/>
  <c r="M87" i="13"/>
  <c r="M84" i="13"/>
  <c r="M86" i="13"/>
  <c r="M85" i="13"/>
  <c r="L84" i="13"/>
  <c r="L86" i="13"/>
  <c r="L87" i="13"/>
  <c r="L85" i="13"/>
  <c r="D85" i="13"/>
  <c r="D87" i="13"/>
  <c r="D84" i="13"/>
  <c r="D86" i="13"/>
  <c r="K87" i="13"/>
  <c r="K84" i="13"/>
  <c r="K86" i="13"/>
  <c r="K85" i="13"/>
  <c r="N87" i="13"/>
  <c r="N84" i="13"/>
  <c r="N86" i="13"/>
  <c r="N85" i="13"/>
  <c r="I85" i="13"/>
  <c r="I86" i="13"/>
  <c r="I84" i="13"/>
  <c r="I87" i="13"/>
  <c r="E87" i="13"/>
  <c r="E86" i="13"/>
  <c r="E84" i="13"/>
  <c r="E85" i="13"/>
  <c r="J84" i="13"/>
  <c r="J86" i="13"/>
  <c r="J87" i="13"/>
  <c r="J85" i="13"/>
  <c r="G85" i="13"/>
  <c r="G87" i="13"/>
  <c r="G84" i="13"/>
  <c r="G86" i="13"/>
  <c r="B24" i="2"/>
  <c r="B26" i="2"/>
  <c r="B23" i="2"/>
  <c r="B28" i="2"/>
  <c r="B18" i="2"/>
  <c r="A122" i="9"/>
  <c r="A119" i="9"/>
  <c r="A125" i="9"/>
  <c r="A146" i="9"/>
  <c r="A137" i="9"/>
  <c r="A134" i="9"/>
  <c r="A143" i="9"/>
  <c r="A149" i="9"/>
  <c r="A180" i="9"/>
  <c r="A168" i="9"/>
  <c r="A177" i="9"/>
  <c r="A174" i="9"/>
  <c r="A171" i="9"/>
  <c r="A191" i="9"/>
  <c r="A188" i="9"/>
  <c r="A185" i="9"/>
  <c r="A194" i="9"/>
  <c r="A197" i="9"/>
  <c r="A182" i="9"/>
  <c r="A236" i="9"/>
  <c r="A233" i="9"/>
  <c r="A221" i="9"/>
  <c r="A230" i="9"/>
  <c r="A227" i="9"/>
  <c r="A224" i="9"/>
  <c r="A203" i="9"/>
  <c r="A215" i="9"/>
  <c r="A218" i="9"/>
  <c r="A209" i="9"/>
  <c r="A206" i="9"/>
  <c r="A212" i="9"/>
  <c r="D5" i="1"/>
  <c r="E8" i="1" s="1"/>
  <c r="D8" i="1" l="1"/>
  <c r="B27" i="13"/>
  <c r="B20" i="13"/>
  <c r="B22" i="13" s="1"/>
  <c r="E12" i="1"/>
  <c r="D12" i="1"/>
  <c r="R12" i="19" s="1"/>
  <c r="I12" i="1"/>
  <c r="H12" i="1"/>
  <c r="R22" i="19" s="1"/>
  <c r="A114" i="9"/>
  <c r="A111" i="9"/>
  <c r="A108" i="9"/>
  <c r="A105" i="9"/>
  <c r="A102" i="9"/>
  <c r="A84" i="9"/>
  <c r="A81" i="9"/>
  <c r="A78" i="9"/>
  <c r="A75" i="9"/>
  <c r="A72" i="9"/>
  <c r="AA54" i="17" l="1"/>
  <c r="AG22" i="19"/>
  <c r="AA32" i="17"/>
  <c r="AG12" i="19"/>
  <c r="B29" i="13"/>
  <c r="E29" i="13" s="1"/>
  <c r="E31" i="13" s="1"/>
  <c r="L22" i="13"/>
  <c r="G22" i="13"/>
  <c r="K22" i="13"/>
  <c r="H22" i="13"/>
  <c r="F22" i="13"/>
  <c r="M22" i="13"/>
  <c r="E22" i="13"/>
  <c r="J22" i="13"/>
  <c r="D22" i="13"/>
  <c r="I22" i="13"/>
  <c r="N22" i="13"/>
  <c r="B36" i="10"/>
  <c r="B32" i="10"/>
  <c r="T23" i="11"/>
  <c r="A97" i="2"/>
  <c r="B37" i="10"/>
  <c r="B35" i="10"/>
  <c r="B34" i="10"/>
  <c r="B33" i="10"/>
  <c r="B23" i="10"/>
  <c r="B19" i="10"/>
  <c r="B22" i="10"/>
  <c r="B21" i="10"/>
  <c r="T13" i="11"/>
  <c r="B20" i="10"/>
  <c r="B18" i="10"/>
  <c r="B17" i="10"/>
  <c r="E13" i="1"/>
  <c r="H13" i="1"/>
  <c r="B36" i="4"/>
  <c r="A62" i="9" s="1"/>
  <c r="B35" i="4"/>
  <c r="A59" i="9" s="1"/>
  <c r="B34" i="4"/>
  <c r="A56" i="9" s="1"/>
  <c r="B33" i="4"/>
  <c r="A53" i="9" s="1"/>
  <c r="B38" i="4"/>
  <c r="AA54" i="6"/>
  <c r="B37" i="4"/>
  <c r="A65" i="9" s="1"/>
  <c r="D13" i="1"/>
  <c r="B19" i="4"/>
  <c r="A23" i="9" s="1"/>
  <c r="B20" i="4"/>
  <c r="A26" i="9" s="1"/>
  <c r="B18" i="4"/>
  <c r="A20" i="9" s="1"/>
  <c r="B22" i="4"/>
  <c r="A32" i="9" s="1"/>
  <c r="B21" i="4"/>
  <c r="A29" i="9" s="1"/>
  <c r="AA32" i="6"/>
  <c r="B24" i="4"/>
  <c r="A38" i="9" s="1"/>
  <c r="B23" i="4"/>
  <c r="A35" i="9" s="1"/>
  <c r="I13" i="1"/>
  <c r="D38" i="4"/>
  <c r="A69" i="9" s="1"/>
  <c r="D37" i="4"/>
  <c r="A66" i="9" s="1"/>
  <c r="D33" i="4"/>
  <c r="A54" i="9" s="1"/>
  <c r="D36" i="4"/>
  <c r="A63" i="9" s="1"/>
  <c r="BF54" i="6"/>
  <c r="D35" i="4"/>
  <c r="A60" i="9" s="1"/>
  <c r="D34" i="4"/>
  <c r="A57" i="9" s="1"/>
  <c r="D24" i="4"/>
  <c r="A39" i="9" s="1"/>
  <c r="D23" i="4"/>
  <c r="A36" i="9" s="1"/>
  <c r="D22" i="4"/>
  <c r="A33" i="9" s="1"/>
  <c r="BF32" i="6"/>
  <c r="D21" i="4"/>
  <c r="A30" i="9" s="1"/>
  <c r="D20" i="4"/>
  <c r="A27" i="9" s="1"/>
  <c r="D19" i="4"/>
  <c r="A24" i="9" s="1"/>
  <c r="D18" i="4"/>
  <c r="A21" i="9" s="1"/>
  <c r="A95" i="2"/>
  <c r="A91" i="2"/>
  <c r="A93" i="2"/>
  <c r="B8" i="2"/>
  <c r="B4" i="2"/>
  <c r="B5" i="2"/>
  <c r="B9" i="2"/>
  <c r="A104" i="9"/>
  <c r="A101" i="9"/>
  <c r="A110" i="9"/>
  <c r="A107" i="9"/>
  <c r="A74" i="9"/>
  <c r="A71" i="9"/>
  <c r="A83" i="9"/>
  <c r="A80" i="9"/>
  <c r="A77" i="9"/>
  <c r="A99" i="9"/>
  <c r="A96" i="9"/>
  <c r="A93" i="9"/>
  <c r="A90" i="9"/>
  <c r="A87" i="9"/>
  <c r="A89" i="9"/>
  <c r="A86" i="9"/>
  <c r="A98" i="9"/>
  <c r="A92" i="9"/>
  <c r="A95" i="9"/>
  <c r="D29" i="13" l="1"/>
  <c r="D31" i="13" s="1"/>
  <c r="J29" i="13"/>
  <c r="J31" i="13" s="1"/>
  <c r="I29" i="13"/>
  <c r="I30" i="13" s="1"/>
  <c r="K29" i="13"/>
  <c r="K30" i="13" s="1"/>
  <c r="H29" i="13"/>
  <c r="H30" i="13" s="1"/>
  <c r="F29" i="13"/>
  <c r="F31" i="13" s="1"/>
  <c r="L29" i="13"/>
  <c r="L31" i="13" s="1"/>
  <c r="G29" i="13"/>
  <c r="G31" i="13" s="1"/>
  <c r="N29" i="13"/>
  <c r="N31" i="13" s="1"/>
  <c r="M29" i="13"/>
  <c r="M32" i="13" s="1"/>
  <c r="E32" i="13"/>
  <c r="L24" i="13"/>
  <c r="L23" i="13"/>
  <c r="L25" i="13"/>
  <c r="J25" i="13"/>
  <c r="J24" i="13"/>
  <c r="J23" i="13"/>
  <c r="N23" i="13"/>
  <c r="N24" i="13"/>
  <c r="N25" i="13"/>
  <c r="I25" i="13"/>
  <c r="I23" i="13"/>
  <c r="I24" i="13"/>
  <c r="E25" i="13"/>
  <c r="E23" i="13"/>
  <c r="E24" i="13"/>
  <c r="E30" i="13"/>
  <c r="M25" i="13"/>
  <c r="M23" i="13"/>
  <c r="M24" i="13"/>
  <c r="F24" i="13"/>
  <c r="F23" i="13"/>
  <c r="F25" i="13"/>
  <c r="G24" i="13"/>
  <c r="G23" i="13"/>
  <c r="G25" i="13"/>
  <c r="D25" i="13"/>
  <c r="D24" i="13"/>
  <c r="D23" i="13"/>
  <c r="H23" i="13"/>
  <c r="H25" i="13"/>
  <c r="H24" i="13"/>
  <c r="K24" i="13"/>
  <c r="K25" i="13"/>
  <c r="K23" i="13"/>
  <c r="B12" i="1"/>
  <c r="R7" i="19" s="1"/>
  <c r="B3" i="13"/>
  <c r="B5" i="13" s="1"/>
  <c r="B11" i="13"/>
  <c r="C12" i="1"/>
  <c r="A68" i="9"/>
  <c r="AA21" i="17" l="1"/>
  <c r="AG7" i="19"/>
  <c r="L30" i="13"/>
  <c r="B10" i="4"/>
  <c r="G30" i="13"/>
  <c r="J32" i="13"/>
  <c r="I32" i="13"/>
  <c r="I31" i="13"/>
  <c r="D32" i="13"/>
  <c r="D30" i="13"/>
  <c r="J30" i="13"/>
  <c r="F32" i="13"/>
  <c r="M31" i="13"/>
  <c r="N32" i="13"/>
  <c r="L32" i="13"/>
  <c r="H31" i="13"/>
  <c r="H32" i="13"/>
  <c r="G32" i="13"/>
  <c r="F30" i="13"/>
  <c r="N30" i="13"/>
  <c r="K31" i="13"/>
  <c r="M30" i="13"/>
  <c r="K32" i="13"/>
  <c r="B13" i="13"/>
  <c r="G13" i="13" s="1"/>
  <c r="G16" i="13" s="1"/>
  <c r="M10" i="4"/>
  <c r="B14" i="4"/>
  <c r="A14" i="9" s="1"/>
  <c r="B2" i="2"/>
  <c r="B11" i="4"/>
  <c r="A5" i="9" s="1"/>
  <c r="E5" i="13"/>
  <c r="I5" i="13"/>
  <c r="D5" i="13"/>
  <c r="H5" i="13"/>
  <c r="K5" i="13"/>
  <c r="L5" i="13"/>
  <c r="N5" i="13"/>
  <c r="M5" i="13"/>
  <c r="G5" i="13"/>
  <c r="F5" i="13"/>
  <c r="J5" i="13"/>
  <c r="D14" i="4"/>
  <c r="A15" i="9" s="1"/>
  <c r="D10" i="4"/>
  <c r="D9" i="4"/>
  <c r="A3" i="9" s="1"/>
  <c r="I9" i="10"/>
  <c r="B9" i="4"/>
  <c r="A2" i="9" s="1"/>
  <c r="B15" i="4"/>
  <c r="A17" i="9" s="1"/>
  <c r="I8" i="10"/>
  <c r="B13" i="4"/>
  <c r="A11" i="9" s="1"/>
  <c r="I11" i="10"/>
  <c r="B12" i="4"/>
  <c r="A8" i="9" s="1"/>
  <c r="I7" i="10"/>
  <c r="A239" i="9"/>
  <c r="I10" i="10"/>
  <c r="B3" i="2"/>
  <c r="B9" i="10"/>
  <c r="T8" i="11"/>
  <c r="B14" i="10"/>
  <c r="A240" i="9"/>
  <c r="B13" i="10"/>
  <c r="B12" i="10"/>
  <c r="D15" i="4"/>
  <c r="A18" i="9" s="1"/>
  <c r="B11" i="10"/>
  <c r="D13" i="4"/>
  <c r="A12" i="9" s="1"/>
  <c r="D12" i="4"/>
  <c r="A9" i="9" s="1"/>
  <c r="B10" i="10"/>
  <c r="D11" i="4"/>
  <c r="A6" i="9" s="1"/>
  <c r="AA21" i="6"/>
  <c r="C13" i="1"/>
  <c r="BF21" i="6"/>
  <c r="M7" i="4"/>
  <c r="B13" i="1"/>
  <c r="M8" i="4"/>
  <c r="A87" i="2"/>
  <c r="M9" i="4"/>
  <c r="M11" i="4"/>
  <c r="A89" i="2"/>
  <c r="J13" i="13" l="1"/>
  <c r="J17" i="13" s="1"/>
  <c r="N13" i="13"/>
  <c r="L13" i="13"/>
  <c r="L16" i="13" s="1"/>
  <c r="M13" i="13"/>
  <c r="M17" i="13" s="1"/>
  <c r="I13" i="13"/>
  <c r="I15" i="13" s="1"/>
  <c r="D13" i="13"/>
  <c r="D17" i="13" s="1"/>
  <c r="K13" i="13"/>
  <c r="H13" i="13"/>
  <c r="H17" i="13" s="1"/>
  <c r="F13" i="13"/>
  <c r="F14" i="13" s="1"/>
  <c r="E13" i="13"/>
  <c r="E15" i="13" s="1"/>
  <c r="G17" i="13"/>
  <c r="G15" i="13"/>
  <c r="G14" i="13"/>
  <c r="M8" i="13"/>
  <c r="M9" i="13"/>
  <c r="M7" i="13"/>
  <c r="M6" i="13"/>
  <c r="J8" i="13"/>
  <c r="J9" i="13"/>
  <c r="J7" i="13"/>
  <c r="J6" i="13"/>
  <c r="G8" i="13"/>
  <c r="G9" i="13"/>
  <c r="G7" i="13"/>
  <c r="G6" i="13"/>
  <c r="L7" i="13"/>
  <c r="L8" i="13"/>
  <c r="L6" i="13"/>
  <c r="L9" i="13"/>
  <c r="F7" i="13"/>
  <c r="F9" i="13"/>
  <c r="F8" i="13"/>
  <c r="F6" i="13"/>
  <c r="N9" i="13"/>
  <c r="N8" i="13"/>
  <c r="N7" i="13"/>
  <c r="N6" i="13"/>
  <c r="K9" i="13"/>
  <c r="K8" i="13"/>
  <c r="K7" i="13"/>
  <c r="K6" i="13"/>
  <c r="H9" i="13"/>
  <c r="H7" i="13"/>
  <c r="H6" i="13"/>
  <c r="H8" i="13"/>
  <c r="I7" i="13"/>
  <c r="I8" i="13"/>
  <c r="I6" i="13"/>
  <c r="I9" i="13"/>
  <c r="D8" i="13"/>
  <c r="D7" i="13"/>
  <c r="D6" i="13"/>
  <c r="D9" i="13"/>
  <c r="E7" i="13"/>
  <c r="E9" i="13"/>
  <c r="E8" i="13"/>
  <c r="E6" i="13"/>
  <c r="J14" i="13" l="1"/>
  <c r="J16" i="13"/>
  <c r="J15" i="13"/>
  <c r="L14" i="13"/>
  <c r="L15" i="13"/>
  <c r="D14" i="13"/>
  <c r="I17" i="13"/>
  <c r="H16" i="13"/>
  <c r="I14" i="13"/>
  <c r="L17" i="13"/>
  <c r="D16" i="13"/>
  <c r="F17" i="13"/>
  <c r="E14" i="13"/>
  <c r="F15" i="13"/>
  <c r="K15" i="13"/>
  <c r="K17" i="13"/>
  <c r="K16" i="13"/>
  <c r="E16" i="13"/>
  <c r="F16" i="13"/>
  <c r="I16" i="13"/>
  <c r="N16" i="13"/>
  <c r="N14" i="13"/>
  <c r="N17" i="13"/>
  <c r="N15" i="13"/>
  <c r="H15" i="13"/>
  <c r="D15" i="13"/>
  <c r="M15" i="13"/>
  <c r="M14" i="13"/>
  <c r="M16" i="13"/>
  <c r="E17" i="13"/>
  <c r="H14" i="13"/>
  <c r="K14"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接続1" type="4" refreshedVersion="0" background="1">
    <webPr url="http://stocks.finance.yahoo.co.jp/stocks/detail/?code=USDJPY=X" htmlTables="1" htmlFormat="all"/>
  </connection>
  <connection id="2" xr16:uid="{00000000-0015-0000-FFFF-FFFF01000000}" name="接続2" type="4" refreshedVersion="0" background="1">
    <webPr url="http://stocks.finance.yahoo.co.jp/stocks/detail/?code=USDJPY=X" htmlTables="1" htmlFormat="all"/>
  </connection>
  <connection id="3" xr16:uid="{00000000-0015-0000-FFFF-FFFF02000000}" name="接続3" type="4" refreshedVersion="0" background="1">
    <webPr url="http://stocks.finance.yahoo.co.jp/stocks/detail/?code=USDJPY=X" htmlTables="1" htmlFormat="all"/>
  </connection>
  <connection id="4" xr16:uid="{00000000-0015-0000-FFFF-FFFF03000000}" name="接続4" type="4" refreshedVersion="0" background="1">
    <webPr url="http://stocks.finance.yahoo.co.jp/stocks/detail/?code=USDJPY=X" htmlTables="1" htmlFormat="all"/>
  </connection>
</connections>
</file>

<file path=xl/sharedStrings.xml><?xml version="1.0" encoding="utf-8"?>
<sst xmlns="http://schemas.openxmlformats.org/spreadsheetml/2006/main" count="1124" uniqueCount="448">
  <si>
    <t>ドル</t>
    <phoneticPr fontId="1"/>
  </si>
  <si>
    <t>ユーロ</t>
    <phoneticPr fontId="1"/>
  </si>
  <si>
    <t>人民元</t>
    <rPh sb="0" eb="3">
      <t>ジンミンゲン</t>
    </rPh>
    <phoneticPr fontId="1"/>
  </si>
  <si>
    <t>ウォン</t>
    <phoneticPr fontId="1"/>
  </si>
  <si>
    <t>販売</t>
    <rPh sb="0" eb="2">
      <t>ハンバイ</t>
    </rPh>
    <phoneticPr fontId="2"/>
  </si>
  <si>
    <t>買取</t>
    <rPh sb="0" eb="2">
      <t>カイトリ</t>
    </rPh>
    <phoneticPr fontId="2"/>
  </si>
  <si>
    <t>豪州ドル</t>
    <rPh sb="0" eb="2">
      <t>ゴウシュウ</t>
    </rPh>
    <phoneticPr fontId="1"/>
  </si>
  <si>
    <t>MONEY EXCHANGE</t>
    <phoneticPr fontId="1"/>
  </si>
  <si>
    <t>USドル</t>
    <phoneticPr fontId="1"/>
  </si>
  <si>
    <t>the commission is included.</t>
    <phoneticPr fontId="1"/>
  </si>
  <si>
    <t>シンガポールドル</t>
    <phoneticPr fontId="1"/>
  </si>
  <si>
    <t>タイバーツ</t>
    <phoneticPr fontId="1"/>
  </si>
  <si>
    <t>USD</t>
    <phoneticPr fontId="1"/>
  </si>
  <si>
    <t>EUR</t>
    <phoneticPr fontId="1"/>
  </si>
  <si>
    <t>RMB</t>
    <phoneticPr fontId="1"/>
  </si>
  <si>
    <t>KRW</t>
    <phoneticPr fontId="1"/>
  </si>
  <si>
    <t>AUD</t>
    <phoneticPr fontId="1"/>
  </si>
  <si>
    <t>英ポンド</t>
    <phoneticPr fontId="1"/>
  </si>
  <si>
    <t>カナダドル</t>
    <phoneticPr fontId="1"/>
  </si>
  <si>
    <t>ポンド</t>
    <phoneticPr fontId="1"/>
  </si>
  <si>
    <t>中国元</t>
    <rPh sb="0" eb="2">
      <t>チュウゴク</t>
    </rPh>
    <rPh sb="2" eb="3">
      <t>ゲン</t>
    </rPh>
    <phoneticPr fontId="1"/>
  </si>
  <si>
    <t>台湾ドル</t>
    <rPh sb="0" eb="2">
      <t>タイワン</t>
    </rPh>
    <phoneticPr fontId="1"/>
  </si>
  <si>
    <t>韓国ウォン</t>
    <rPh sb="0" eb="2">
      <t>カンコク</t>
    </rPh>
    <phoneticPr fontId="1"/>
  </si>
  <si>
    <t>GBP</t>
    <phoneticPr fontId="1"/>
  </si>
  <si>
    <t>CAD</t>
    <phoneticPr fontId="1"/>
  </si>
  <si>
    <t>SGD</t>
    <phoneticPr fontId="1"/>
  </si>
  <si>
    <t>THB</t>
    <phoneticPr fontId="1"/>
  </si>
  <si>
    <t>ドル＄</t>
    <phoneticPr fontId="1"/>
  </si>
  <si>
    <t>販売</t>
    <rPh sb="0" eb="2">
      <t>ハンバイ</t>
    </rPh>
    <phoneticPr fontId="1"/>
  </si>
  <si>
    <t>買取</t>
    <rPh sb="0" eb="2">
      <t>カイトリ</t>
    </rPh>
    <phoneticPr fontId="1"/>
  </si>
  <si>
    <t>1ドル</t>
    <phoneticPr fontId="1"/>
  </si>
  <si>
    <t>5ドル</t>
    <phoneticPr fontId="1"/>
  </si>
  <si>
    <t>10ドル</t>
    <phoneticPr fontId="1"/>
  </si>
  <si>
    <t>20ドル</t>
    <phoneticPr fontId="1"/>
  </si>
  <si>
    <t>50ドル</t>
    <phoneticPr fontId="1"/>
  </si>
  <si>
    <t>100ドル</t>
    <phoneticPr fontId="1"/>
  </si>
  <si>
    <r>
      <t>ユーロ</t>
    </r>
    <r>
      <rPr>
        <b/>
        <sz val="11"/>
        <color theme="1"/>
        <rFont val="ＭＳ Ｐゴシック"/>
        <family val="2"/>
        <charset val="128"/>
        <scheme val="minor"/>
      </rPr>
      <t>€</t>
    </r>
    <phoneticPr fontId="1"/>
  </si>
  <si>
    <t>5ユーロ</t>
    <phoneticPr fontId="1"/>
  </si>
  <si>
    <t>10ユーロ</t>
    <phoneticPr fontId="1"/>
  </si>
  <si>
    <t>20ユーロ</t>
    <phoneticPr fontId="1"/>
  </si>
  <si>
    <t>50ユーロ</t>
    <phoneticPr fontId="1"/>
  </si>
  <si>
    <t>100ユーロ</t>
    <phoneticPr fontId="1"/>
  </si>
  <si>
    <t>200ユーロ</t>
    <phoneticPr fontId="1"/>
  </si>
  <si>
    <t>500ユーロ</t>
    <phoneticPr fontId="1"/>
  </si>
  <si>
    <t>1元</t>
    <rPh sb="1" eb="2">
      <t>ゲン</t>
    </rPh>
    <phoneticPr fontId="1"/>
  </si>
  <si>
    <t>5元</t>
    <rPh sb="1" eb="2">
      <t>ゲン</t>
    </rPh>
    <phoneticPr fontId="1"/>
  </si>
  <si>
    <t>10元</t>
    <rPh sb="2" eb="3">
      <t>ゲン</t>
    </rPh>
    <phoneticPr fontId="1"/>
  </si>
  <si>
    <t>20元</t>
    <rPh sb="2" eb="3">
      <t>ゲン</t>
    </rPh>
    <phoneticPr fontId="1"/>
  </si>
  <si>
    <t>50元</t>
    <rPh sb="2" eb="3">
      <t>ゲン</t>
    </rPh>
    <phoneticPr fontId="1"/>
  </si>
  <si>
    <t>100元</t>
    <rPh sb="3" eb="4">
      <t>ゲン</t>
    </rPh>
    <phoneticPr fontId="1"/>
  </si>
  <si>
    <t>5￡</t>
    <phoneticPr fontId="1"/>
  </si>
  <si>
    <t>10￡</t>
    <phoneticPr fontId="1"/>
  </si>
  <si>
    <t>20￡</t>
    <phoneticPr fontId="1"/>
  </si>
  <si>
    <t>50￡</t>
    <phoneticPr fontId="1"/>
  </si>
  <si>
    <t>5豪ドル</t>
    <rPh sb="1" eb="2">
      <t>ゴウ</t>
    </rPh>
    <phoneticPr fontId="1"/>
  </si>
  <si>
    <t>10豪ドル</t>
    <rPh sb="2" eb="3">
      <t>ゴウ</t>
    </rPh>
    <phoneticPr fontId="1"/>
  </si>
  <si>
    <t>20豪ドル</t>
    <rPh sb="2" eb="3">
      <t>ゴウ</t>
    </rPh>
    <phoneticPr fontId="1"/>
  </si>
  <si>
    <t>50豪ドル</t>
    <rPh sb="2" eb="3">
      <t>ゴウ</t>
    </rPh>
    <phoneticPr fontId="1"/>
  </si>
  <si>
    <t>100豪ドル</t>
    <rPh sb="3" eb="4">
      <t>ゴウ</t>
    </rPh>
    <phoneticPr fontId="1"/>
  </si>
  <si>
    <t>5加ドル</t>
    <rPh sb="1" eb="2">
      <t>カ</t>
    </rPh>
    <phoneticPr fontId="1"/>
  </si>
  <si>
    <t>10加ドル</t>
    <rPh sb="2" eb="3">
      <t>カ</t>
    </rPh>
    <phoneticPr fontId="1"/>
  </si>
  <si>
    <t>20加ドル</t>
    <rPh sb="2" eb="3">
      <t>カ</t>
    </rPh>
    <phoneticPr fontId="1"/>
  </si>
  <si>
    <t>50加ドル</t>
    <rPh sb="2" eb="3">
      <t>カ</t>
    </rPh>
    <phoneticPr fontId="1"/>
  </si>
  <si>
    <t>100加ドル</t>
    <rPh sb="3" eb="4">
      <t>カ</t>
    </rPh>
    <phoneticPr fontId="1"/>
  </si>
  <si>
    <t>ｼﾝｶﾞﾎﾟｰﾙ</t>
    <phoneticPr fontId="1"/>
  </si>
  <si>
    <t>2 SG＄</t>
    <phoneticPr fontId="1"/>
  </si>
  <si>
    <t>5 SG＄</t>
    <phoneticPr fontId="1"/>
  </si>
  <si>
    <t>10 SG＄</t>
    <phoneticPr fontId="1"/>
  </si>
  <si>
    <t>50 SG＄</t>
    <phoneticPr fontId="1"/>
  </si>
  <si>
    <t>100 SG＄</t>
    <phoneticPr fontId="1"/>
  </si>
  <si>
    <t>20 THB</t>
    <phoneticPr fontId="1"/>
  </si>
  <si>
    <t>50 THB</t>
    <phoneticPr fontId="1"/>
  </si>
  <si>
    <t>100 THB</t>
    <phoneticPr fontId="1"/>
  </si>
  <si>
    <t>500 THB</t>
    <phoneticPr fontId="1"/>
  </si>
  <si>
    <t>1000 THB</t>
    <phoneticPr fontId="1"/>
  </si>
  <si>
    <t>香港ドル</t>
    <rPh sb="0" eb="2">
      <t>ホンコン</t>
    </rPh>
    <phoneticPr fontId="1"/>
  </si>
  <si>
    <t>HKD</t>
    <phoneticPr fontId="1"/>
  </si>
  <si>
    <t>香港＄</t>
    <rPh sb="0" eb="2">
      <t>ホンコン</t>
    </rPh>
    <phoneticPr fontId="1"/>
  </si>
  <si>
    <t>10 HKD</t>
    <phoneticPr fontId="1"/>
  </si>
  <si>
    <t>20 HKD</t>
    <phoneticPr fontId="1"/>
  </si>
  <si>
    <t>50 HKD</t>
    <phoneticPr fontId="1"/>
  </si>
  <si>
    <t>100 HKD</t>
    <phoneticPr fontId="1"/>
  </si>
  <si>
    <t>500 HKD</t>
    <phoneticPr fontId="1"/>
  </si>
  <si>
    <t>1000 HKD</t>
    <phoneticPr fontId="1"/>
  </si>
  <si>
    <t>TWD</t>
    <phoneticPr fontId="1"/>
  </si>
  <si>
    <t>CURRENCY</t>
    <phoneticPr fontId="1"/>
  </si>
  <si>
    <t>WE BUY AT</t>
    <phoneticPr fontId="1"/>
  </si>
  <si>
    <t>WE SELL AT</t>
    <phoneticPr fontId="1"/>
  </si>
  <si>
    <t>TODAY'S RATE</t>
    <phoneticPr fontId="1"/>
  </si>
  <si>
    <t>インドネシアルピア</t>
    <phoneticPr fontId="1"/>
  </si>
  <si>
    <t>フィリピンペソ</t>
    <phoneticPr fontId="1"/>
  </si>
  <si>
    <t>ＰＨＰ</t>
    <phoneticPr fontId="1"/>
  </si>
  <si>
    <t>マレーシアリンギット</t>
    <phoneticPr fontId="1"/>
  </si>
  <si>
    <t>MYR</t>
    <phoneticPr fontId="1"/>
  </si>
  <si>
    <t>IDR</t>
    <phoneticPr fontId="1"/>
  </si>
  <si>
    <t>フィリピン</t>
    <phoneticPr fontId="1"/>
  </si>
  <si>
    <t>50PHP</t>
    <phoneticPr fontId="1"/>
  </si>
  <si>
    <t>100PHP</t>
    <phoneticPr fontId="1"/>
  </si>
  <si>
    <t>200PHP</t>
    <phoneticPr fontId="1"/>
  </si>
  <si>
    <t>500PHP</t>
    <phoneticPr fontId="1"/>
  </si>
  <si>
    <t>1000PHP</t>
    <phoneticPr fontId="1"/>
  </si>
  <si>
    <t>インドネシア</t>
    <phoneticPr fontId="1"/>
  </si>
  <si>
    <t>1000IDR</t>
    <phoneticPr fontId="1"/>
  </si>
  <si>
    <t>2000IDR</t>
    <phoneticPr fontId="1"/>
  </si>
  <si>
    <t>5000IDR</t>
    <phoneticPr fontId="1"/>
  </si>
  <si>
    <t>1万IDR</t>
    <rPh sb="1" eb="2">
      <t>マン</t>
    </rPh>
    <phoneticPr fontId="1"/>
  </si>
  <si>
    <t>2万IDR</t>
    <rPh sb="1" eb="2">
      <t>マン</t>
    </rPh>
    <phoneticPr fontId="1"/>
  </si>
  <si>
    <t>5万IDR</t>
    <rPh sb="1" eb="2">
      <t>マン</t>
    </rPh>
    <phoneticPr fontId="1"/>
  </si>
  <si>
    <t>10万IDR</t>
    <rPh sb="2" eb="3">
      <t>マン</t>
    </rPh>
    <phoneticPr fontId="1"/>
  </si>
  <si>
    <t>韓国</t>
    <rPh sb="0" eb="2">
      <t>カンコク</t>
    </rPh>
    <phoneticPr fontId="1"/>
  </si>
  <si>
    <t>1000KRW</t>
    <phoneticPr fontId="1"/>
  </si>
  <si>
    <t>5000KRW</t>
    <phoneticPr fontId="1"/>
  </si>
  <si>
    <t>1万KRW</t>
    <rPh sb="1" eb="2">
      <t>マン</t>
    </rPh>
    <phoneticPr fontId="1"/>
  </si>
  <si>
    <t>5万KRW</t>
    <rPh sb="1" eb="2">
      <t>マン</t>
    </rPh>
    <phoneticPr fontId="1"/>
  </si>
  <si>
    <t>台湾</t>
    <rPh sb="0" eb="2">
      <t>タイワン</t>
    </rPh>
    <phoneticPr fontId="1"/>
  </si>
  <si>
    <t>100TWD</t>
    <phoneticPr fontId="1"/>
  </si>
  <si>
    <t>200TWD</t>
    <phoneticPr fontId="1"/>
  </si>
  <si>
    <t>500TWD</t>
    <phoneticPr fontId="1"/>
  </si>
  <si>
    <t>1000TWD</t>
    <phoneticPr fontId="1"/>
  </si>
  <si>
    <t>2000TWD</t>
    <phoneticPr fontId="1"/>
  </si>
  <si>
    <t>中国</t>
    <rPh sb="0" eb="2">
      <t>チュウゴク</t>
    </rPh>
    <phoneticPr fontId="1"/>
  </si>
  <si>
    <t>マレーシア</t>
    <phoneticPr fontId="1"/>
  </si>
  <si>
    <t>1MYR</t>
    <phoneticPr fontId="1"/>
  </si>
  <si>
    <t>5MYR</t>
    <phoneticPr fontId="1"/>
  </si>
  <si>
    <t>10MYR</t>
    <phoneticPr fontId="1"/>
  </si>
  <si>
    <t>20MYR</t>
    <phoneticPr fontId="1"/>
  </si>
  <si>
    <t>50MYR</t>
    <phoneticPr fontId="1"/>
  </si>
  <si>
    <t>100MYR</t>
    <phoneticPr fontId="1"/>
  </si>
  <si>
    <t>20PHP</t>
    <phoneticPr fontId="1"/>
  </si>
  <si>
    <t>ユーロ</t>
    <phoneticPr fontId="1"/>
  </si>
  <si>
    <t>英ポンド</t>
    <rPh sb="0" eb="1">
      <t>エイ</t>
    </rPh>
    <phoneticPr fontId="1"/>
  </si>
  <si>
    <t>日本円から WE SELL AT</t>
    <rPh sb="0" eb="2">
      <t>ニホン</t>
    </rPh>
    <rPh sb="2" eb="3">
      <t>エン</t>
    </rPh>
    <phoneticPr fontId="1"/>
  </si>
  <si>
    <t>日本円に　WE BUY AT</t>
    <rPh sb="0" eb="2">
      <t>ニホン</t>
    </rPh>
    <rPh sb="2" eb="3">
      <t>エン</t>
    </rPh>
    <phoneticPr fontId="1"/>
  </si>
  <si>
    <t>KRW</t>
    <phoneticPr fontId="1"/>
  </si>
  <si>
    <t>SGD</t>
    <phoneticPr fontId="1"/>
  </si>
  <si>
    <t>ｼﾝｶﾞﾎﾟｰﾙﾄﾞﾙ</t>
    <phoneticPr fontId="1"/>
  </si>
  <si>
    <t>THB</t>
    <phoneticPr fontId="1"/>
  </si>
  <si>
    <t>タイバーツ</t>
    <phoneticPr fontId="1"/>
  </si>
  <si>
    <t>PHP</t>
    <phoneticPr fontId="1"/>
  </si>
  <si>
    <t>ﾌｨﾘﾋﾟﾝﾍﾟｿ</t>
    <phoneticPr fontId="1"/>
  </si>
  <si>
    <t>IDN</t>
    <phoneticPr fontId="1"/>
  </si>
  <si>
    <t>ｲﾝﾄﾞﾈｼｱﾙﾋﾟｱ</t>
    <phoneticPr fontId="1"/>
  </si>
  <si>
    <t>ﾏﾚｰｼｱﾘﾝｷﾞｯﾄ</t>
    <phoneticPr fontId="1"/>
  </si>
  <si>
    <t>本日の外貨為替レート</t>
    <rPh sb="0" eb="2">
      <t>ホンジツ</t>
    </rPh>
    <rPh sb="3" eb="5">
      <t>ガイカ</t>
    </rPh>
    <rPh sb="5" eb="7">
      <t>カワセ</t>
    </rPh>
    <phoneticPr fontId="1"/>
  </si>
  <si>
    <t>フィリピンペソ-円(売りレート)</t>
    <phoneticPr fontId="1"/>
  </si>
  <si>
    <t>インドネシアルピア-円(売りレート)</t>
    <phoneticPr fontId="1"/>
  </si>
  <si>
    <t>マレーシアリンギット-円(売りレート)</t>
    <phoneticPr fontId="1"/>
  </si>
  <si>
    <t>ユーロ-円(売りレート)</t>
    <phoneticPr fontId="1"/>
  </si>
  <si>
    <t>韓国ウォン-円(売りレート)</t>
    <phoneticPr fontId="1"/>
  </si>
  <si>
    <t>オーストラリア-円(売りレート)</t>
    <phoneticPr fontId="1"/>
  </si>
  <si>
    <t>英ポンド-円(売りレート)</t>
    <phoneticPr fontId="1"/>
  </si>
  <si>
    <t>カナダドル-円(売りレート)</t>
    <phoneticPr fontId="1"/>
  </si>
  <si>
    <t>シンガポールドル-円(売りレート)</t>
    <phoneticPr fontId="1"/>
  </si>
  <si>
    <t>タイバーツ-円(売りレート)</t>
    <phoneticPr fontId="1"/>
  </si>
  <si>
    <t>マレーシアリンギット-円(買いレート)</t>
    <phoneticPr fontId="1"/>
  </si>
  <si>
    <t>インドネシアルピア-円(買いレート)</t>
    <phoneticPr fontId="1"/>
  </si>
  <si>
    <t>フィリピンペソ-円(買いレート)</t>
    <phoneticPr fontId="1"/>
  </si>
  <si>
    <t>タイバーツ-円(買いレート)</t>
    <phoneticPr fontId="1"/>
  </si>
  <si>
    <t>シンガポールドル-円(買いレート)</t>
    <phoneticPr fontId="1"/>
  </si>
  <si>
    <t>カナダドル-円(買いレート)</t>
    <phoneticPr fontId="1"/>
  </si>
  <si>
    <t>オーストラリア-円(買いレート)</t>
    <phoneticPr fontId="1"/>
  </si>
  <si>
    <t>韓国ウォン-円(買いレート)</t>
    <phoneticPr fontId="1"/>
  </si>
  <si>
    <t>ユーロ-円(買いレート)</t>
    <phoneticPr fontId="1"/>
  </si>
  <si>
    <t>ドル-円(買いレート)</t>
    <phoneticPr fontId="1"/>
  </si>
  <si>
    <t>ClientID</t>
  </si>
  <si>
    <t>1000.S0VA15MMV45S7NM5OQBZ2TMUX80QKE</t>
  </si>
  <si>
    <t>ClientSecret</t>
  </si>
  <si>
    <t>bf06b81c700e49137c1c6d0b361ae60b5d040bac1d</t>
  </si>
  <si>
    <t>1000.02e922e923bb337b132ebc8519afc7a2.ee90736f4431266501a8844e948e1508</t>
  </si>
  <si>
    <t>2023/05/21_15:05:58更新</t>
  </si>
  <si>
    <t>香港ドル-円(売りレート)</t>
    <phoneticPr fontId="1"/>
  </si>
  <si>
    <t>香港ドル-円(買いレート)</t>
    <phoneticPr fontId="1"/>
  </si>
  <si>
    <t>英ポンド-円(買いレート)</t>
    <phoneticPr fontId="1"/>
  </si>
  <si>
    <t>人民元-円(売りレート)</t>
    <phoneticPr fontId="1"/>
  </si>
  <si>
    <t>人民元-円(買いレート)</t>
    <phoneticPr fontId="1"/>
  </si>
  <si>
    <t>台湾ドル-円(売りレート)</t>
    <phoneticPr fontId="1"/>
  </si>
  <si>
    <t>台湾ドル-円(買いレート)</t>
    <phoneticPr fontId="1"/>
  </si>
  <si>
    <t>ドル-円(買)</t>
    <phoneticPr fontId="1"/>
  </si>
  <si>
    <t>ドル-円(売)</t>
    <phoneticPr fontId="1"/>
  </si>
  <si>
    <t>マレーシアリンギット-円(買)</t>
    <phoneticPr fontId="1"/>
  </si>
  <si>
    <t>マレーシアリンギット-円(売)</t>
    <phoneticPr fontId="1"/>
  </si>
  <si>
    <t>ユーロ-円(売)</t>
    <phoneticPr fontId="1"/>
  </si>
  <si>
    <t>ユーロ-円(買)</t>
    <phoneticPr fontId="1"/>
  </si>
  <si>
    <t>人民元-円(売)</t>
    <phoneticPr fontId="1"/>
  </si>
  <si>
    <t>人民元-円(買)</t>
    <phoneticPr fontId="1"/>
  </si>
  <si>
    <t>韓国ウォン-円(売)</t>
    <phoneticPr fontId="1"/>
  </si>
  <si>
    <t>韓国ウォン-円(買)</t>
    <phoneticPr fontId="1"/>
  </si>
  <si>
    <t>台湾ドル-円(売)</t>
    <phoneticPr fontId="1"/>
  </si>
  <si>
    <t>台湾ドル-円(買)</t>
    <phoneticPr fontId="1"/>
  </si>
  <si>
    <t>オーストラリア-円(売)</t>
    <phoneticPr fontId="1"/>
  </si>
  <si>
    <t>オーストラリア-円(買)</t>
    <phoneticPr fontId="1"/>
  </si>
  <si>
    <t>英ポンド-円(売)</t>
    <phoneticPr fontId="1"/>
  </si>
  <si>
    <t>英ポンド-円(買)</t>
    <phoneticPr fontId="1"/>
  </si>
  <si>
    <t>インドネシアルピア-円(買)</t>
    <phoneticPr fontId="1"/>
  </si>
  <si>
    <t>インドネシアルピア-円(売)</t>
    <phoneticPr fontId="1"/>
  </si>
  <si>
    <t>カナダドル-円(売)</t>
    <phoneticPr fontId="1"/>
  </si>
  <si>
    <t>香港ドル-円(売)</t>
    <phoneticPr fontId="1"/>
  </si>
  <si>
    <t>香港ドル-円(買)</t>
    <phoneticPr fontId="1"/>
  </si>
  <si>
    <t>フィリピンペソ-円(売)</t>
    <phoneticPr fontId="1"/>
  </si>
  <si>
    <t>フィリピンペソ-円(買)</t>
    <phoneticPr fontId="1"/>
  </si>
  <si>
    <t>タイバーツ-円(買)</t>
    <phoneticPr fontId="1"/>
  </si>
  <si>
    <t>カナダドル-円(買)</t>
    <phoneticPr fontId="1"/>
  </si>
  <si>
    <t>シンガポールドル-円(売)</t>
    <phoneticPr fontId="1"/>
  </si>
  <si>
    <t>シンガポールドル-円(買)</t>
    <phoneticPr fontId="1"/>
  </si>
  <si>
    <t>タイバーツ-円(売)</t>
    <phoneticPr fontId="1"/>
  </si>
  <si>
    <t>1000SG＄</t>
    <phoneticPr fontId="1"/>
  </si>
  <si>
    <t>10万KRW</t>
    <phoneticPr fontId="1"/>
  </si>
  <si>
    <t>2USD</t>
    <phoneticPr fontId="1"/>
  </si>
  <si>
    <t>新宿のみ</t>
    <rPh sb="0" eb="2">
      <t>シ</t>
    </rPh>
    <phoneticPr fontId="1"/>
  </si>
  <si>
    <t>元のデータ</t>
    <rPh sb="0" eb="1">
      <t>モト</t>
    </rPh>
    <phoneticPr fontId="1"/>
  </si>
  <si>
    <t>小数点第2位有効の切り上げ</t>
    <rPh sb="0" eb="3">
      <t>ショウスウテン</t>
    </rPh>
    <rPh sb="3" eb="4">
      <t>ダイ</t>
    </rPh>
    <rPh sb="5" eb="6">
      <t>イ</t>
    </rPh>
    <rPh sb="6" eb="8">
      <t>ユウコウ</t>
    </rPh>
    <rPh sb="9" eb="10">
      <t>キ</t>
    </rPh>
    <rPh sb="11" eb="12">
      <t>ア</t>
    </rPh>
    <phoneticPr fontId="1"/>
  </si>
  <si>
    <t>小数点第1位有効の切り上げ</t>
    <rPh sb="0" eb="3">
      <t>ショウスウテン</t>
    </rPh>
    <rPh sb="3" eb="4">
      <t>ダイ</t>
    </rPh>
    <rPh sb="5" eb="6">
      <t>イ</t>
    </rPh>
    <rPh sb="6" eb="8">
      <t>ユウコウ</t>
    </rPh>
    <rPh sb="9" eb="10">
      <t>キ</t>
    </rPh>
    <rPh sb="11" eb="12">
      <t>ア</t>
    </rPh>
    <phoneticPr fontId="1"/>
  </si>
  <si>
    <t>切り上げ</t>
    <rPh sb="0" eb="1">
      <t>キ</t>
    </rPh>
    <rPh sb="2" eb="3">
      <t>ア</t>
    </rPh>
    <phoneticPr fontId="1"/>
  </si>
  <si>
    <t>INT（切り捨て判定）</t>
    <rPh sb="4" eb="5">
      <t>キ</t>
    </rPh>
    <rPh sb="6" eb="7">
      <t>ス</t>
    </rPh>
    <rPh sb="8" eb="10">
      <t>ハンテイ</t>
    </rPh>
    <phoneticPr fontId="1"/>
  </si>
  <si>
    <t>CNY</t>
    <phoneticPr fontId="1"/>
  </si>
  <si>
    <t>値を乗算する前に、先に参照値を丸めることで浮動小数点の誤差を減らすことができる</t>
  </si>
  <si>
    <t>=ROUND(為替!B16, 3) * 5000'KRWは先に丸めてからでないと誤差が出る</t>
    <rPh sb="29" eb="30">
      <t>サキ</t>
    </rPh>
    <rPh sb="31" eb="32">
      <t>マル</t>
    </rPh>
    <rPh sb="40" eb="42">
      <t>ゴサ</t>
    </rPh>
    <rPh sb="43" eb="44">
      <t>デ</t>
    </rPh>
    <phoneticPr fontId="1"/>
  </si>
  <si>
    <t>KRW=3</t>
    <phoneticPr fontId="1"/>
  </si>
  <si>
    <t>IDR=4がベスト</t>
    <phoneticPr fontId="1"/>
  </si>
  <si>
    <t>ドル-円(売りレート)</t>
    <phoneticPr fontId="1"/>
  </si>
  <si>
    <t>2ドル</t>
    <phoneticPr fontId="1"/>
  </si>
  <si>
    <t xml:space="preserve"> </t>
    <phoneticPr fontId="1"/>
  </si>
  <si>
    <t>USD_BUY</t>
    <phoneticPr fontId="1"/>
  </si>
  <si>
    <t>USD_SELL</t>
    <phoneticPr fontId="1"/>
  </si>
  <si>
    <t>適用値</t>
    <rPh sb="0" eb="2">
      <t>テキヨウ</t>
    </rPh>
    <rPh sb="2" eb="3">
      <t>アタイ</t>
    </rPh>
    <phoneticPr fontId="1"/>
  </si>
  <si>
    <t>切下↓</t>
    <rPh sb="0" eb="1">
      <t>キリ</t>
    </rPh>
    <rPh sb="1" eb="2">
      <t>サ</t>
    </rPh>
    <phoneticPr fontId="1"/>
  </si>
  <si>
    <t>切上↑</t>
    <rPh sb="0" eb="2">
      <t>キリアゲ</t>
    </rPh>
    <phoneticPr fontId="1"/>
  </si>
  <si>
    <t>↓</t>
    <phoneticPr fontId="1"/>
  </si>
  <si>
    <t>↑</t>
    <phoneticPr fontId="1"/>
  </si>
  <si>
    <t>EUR_BUY</t>
    <phoneticPr fontId="1"/>
  </si>
  <si>
    <t>EUR_SELL</t>
    <phoneticPr fontId="1"/>
  </si>
  <si>
    <t>EUR</t>
  </si>
  <si>
    <t>GBP</t>
  </si>
  <si>
    <t>GBP_BUY</t>
    <phoneticPr fontId="1"/>
  </si>
  <si>
    <t>GBP_SELL</t>
    <phoneticPr fontId="1"/>
  </si>
  <si>
    <t>CNY</t>
  </si>
  <si>
    <t>CNY_BUY</t>
    <phoneticPr fontId="1"/>
  </si>
  <si>
    <t>CNY_SELL</t>
    <phoneticPr fontId="1"/>
  </si>
  <si>
    <t>AUD</t>
  </si>
  <si>
    <t>AUD_BUY</t>
    <phoneticPr fontId="1"/>
  </si>
  <si>
    <t>AUD_SELL</t>
    <phoneticPr fontId="1"/>
  </si>
  <si>
    <t>CAD</t>
  </si>
  <si>
    <t>CAD_BUY</t>
    <phoneticPr fontId="1"/>
  </si>
  <si>
    <t>CAD_SELL</t>
    <phoneticPr fontId="1"/>
  </si>
  <si>
    <t>SGD</t>
  </si>
  <si>
    <t>SGD_BUY</t>
    <phoneticPr fontId="1"/>
  </si>
  <si>
    <t>SGD_SELL</t>
    <phoneticPr fontId="1"/>
  </si>
  <si>
    <t>KRW</t>
  </si>
  <si>
    <t>KRW_BUY</t>
    <phoneticPr fontId="1"/>
  </si>
  <si>
    <t>KRW_SELL</t>
    <phoneticPr fontId="1"/>
  </si>
  <si>
    <t>HKD</t>
  </si>
  <si>
    <t>HKD_BUY</t>
    <phoneticPr fontId="1"/>
  </si>
  <si>
    <t>HKD_SELL</t>
    <phoneticPr fontId="1"/>
  </si>
  <si>
    <t>TWD</t>
  </si>
  <si>
    <t>TWD_BUY</t>
    <phoneticPr fontId="1"/>
  </si>
  <si>
    <t>TWD_SELL</t>
    <phoneticPr fontId="1"/>
  </si>
  <si>
    <t>THB</t>
  </si>
  <si>
    <t>THB_BUY</t>
    <phoneticPr fontId="1"/>
  </si>
  <si>
    <t>THB_SELL</t>
    <phoneticPr fontId="1"/>
  </si>
  <si>
    <t>PHP</t>
  </si>
  <si>
    <t>PHP_BUY</t>
    <phoneticPr fontId="1"/>
  </si>
  <si>
    <t>PHP_SELL</t>
    <phoneticPr fontId="1"/>
  </si>
  <si>
    <t>IDR</t>
  </si>
  <si>
    <t>IDR_BUY</t>
    <phoneticPr fontId="1"/>
  </si>
  <si>
    <t>IDR_SELL</t>
    <phoneticPr fontId="1"/>
  </si>
  <si>
    <t>MYR</t>
  </si>
  <si>
    <t>MYR_BUY</t>
    <phoneticPr fontId="1"/>
  </si>
  <si>
    <t>MYR_SELL</t>
    <phoneticPr fontId="1"/>
  </si>
  <si>
    <t>通貨小数点合わせ</t>
    <rPh sb="0" eb="2">
      <t>ツウカ</t>
    </rPh>
    <rPh sb="2" eb="5">
      <t>ショウスウテン</t>
    </rPh>
    <rPh sb="5" eb="6">
      <t>ア</t>
    </rPh>
    <phoneticPr fontId="1"/>
  </si>
  <si>
    <t>小数点</t>
    <rPh sb="0" eb="3">
      <t>ショウスウテン</t>
    </rPh>
    <phoneticPr fontId="1"/>
  </si>
  <si>
    <t>円で売る</t>
    <rPh sb="0" eb="1">
      <t>エン</t>
    </rPh>
    <rPh sb="2" eb="3">
      <t>ウ</t>
    </rPh>
    <phoneticPr fontId="1"/>
  </si>
  <si>
    <t>円で買う</t>
    <rPh sb="0" eb="1">
      <t>エン</t>
    </rPh>
    <rPh sb="2" eb="3">
      <t>カ</t>
    </rPh>
    <phoneticPr fontId="1"/>
  </si>
  <si>
    <t>を設定</t>
    <rPh sb="1" eb="3">
      <t>セッテイ</t>
    </rPh>
    <phoneticPr fontId="1"/>
  </si>
  <si>
    <t>5GBP</t>
  </si>
  <si>
    <t>5CNY</t>
    <phoneticPr fontId="1"/>
  </si>
  <si>
    <t>5EUR</t>
    <phoneticPr fontId="1"/>
  </si>
  <si>
    <t>5AUD</t>
    <phoneticPr fontId="1"/>
  </si>
  <si>
    <t>5CAD</t>
    <phoneticPr fontId="1"/>
  </si>
  <si>
    <t>2SGD</t>
    <phoneticPr fontId="1"/>
  </si>
  <si>
    <t>5SGD</t>
    <phoneticPr fontId="1"/>
  </si>
  <si>
    <t>100KRW</t>
  </si>
  <si>
    <t>100KRW</t>
    <phoneticPr fontId="1"/>
  </si>
  <si>
    <t>1000KRW</t>
  </si>
  <si>
    <t>1000KRW</t>
    <phoneticPr fontId="1"/>
  </si>
  <si>
    <t>x1000=</t>
  </si>
  <si>
    <t>x1000=</t>
    <phoneticPr fontId="1"/>
  </si>
  <si>
    <t>円から</t>
  </si>
  <si>
    <t>円から</t>
    <rPh sb="0" eb="1">
      <t>エン</t>
    </rPh>
    <phoneticPr fontId="1"/>
  </si>
  <si>
    <t>x10000=</t>
  </si>
  <si>
    <t>x10000=</t>
    <phoneticPr fontId="1"/>
  </si>
  <si>
    <t>を設定</t>
  </si>
  <si>
    <t>円で売る</t>
  </si>
  <si>
    <t>円で買う</t>
  </si>
  <si>
    <t>円高く売る場合</t>
  </si>
  <si>
    <t>適用値</t>
  </si>
  <si>
    <t>1KRW</t>
    <phoneticPr fontId="1"/>
  </si>
  <si>
    <t>基準点は1000KRWとする(0.001で1円増減するイメージ)</t>
    <phoneticPr fontId="1"/>
  </si>
  <si>
    <t>10HKD</t>
    <phoneticPr fontId="1"/>
  </si>
  <si>
    <t>1HKD</t>
    <phoneticPr fontId="1"/>
  </si>
  <si>
    <t>100TWD</t>
    <phoneticPr fontId="1"/>
  </si>
  <si>
    <t>1TWD</t>
    <phoneticPr fontId="1"/>
  </si>
  <si>
    <t>1THB</t>
  </si>
  <si>
    <t>1THB</t>
    <phoneticPr fontId="1"/>
  </si>
  <si>
    <t>20THB</t>
  </si>
  <si>
    <t>20THB</t>
    <phoneticPr fontId="1"/>
  </si>
  <si>
    <t>1PHP</t>
  </si>
  <si>
    <t>1PHP</t>
    <phoneticPr fontId="1"/>
  </si>
  <si>
    <t>20PHP</t>
  </si>
  <si>
    <t>20PHP</t>
    <phoneticPr fontId="1"/>
  </si>
  <si>
    <t>50PHP</t>
  </si>
  <si>
    <t>50PHP</t>
    <phoneticPr fontId="1"/>
  </si>
  <si>
    <t>1MYR</t>
  </si>
  <si>
    <t>5MYR</t>
  </si>
  <si>
    <t>5MYR</t>
    <phoneticPr fontId="1"/>
  </si>
  <si>
    <t>10MYR</t>
  </si>
  <si>
    <t>10MYR</t>
    <phoneticPr fontId="1"/>
  </si>
  <si>
    <t>1000IDR</t>
  </si>
  <si>
    <t>2000IDR</t>
  </si>
  <si>
    <t>2000IDR</t>
    <phoneticPr fontId="1"/>
  </si>
  <si>
    <t>5000IDR</t>
    <phoneticPr fontId="1"/>
  </si>
  <si>
    <t>1CAD</t>
    <phoneticPr fontId="1"/>
  </si>
  <si>
    <t>1AUD</t>
    <phoneticPr fontId="1"/>
  </si>
  <si>
    <t>1CNY</t>
    <phoneticPr fontId="1"/>
  </si>
  <si>
    <t>1GBP</t>
    <phoneticPr fontId="1"/>
  </si>
  <si>
    <t>1EUR</t>
    <phoneticPr fontId="1"/>
  </si>
  <si>
    <t>1USD</t>
    <phoneticPr fontId="1"/>
  </si>
  <si>
    <t>2USD</t>
    <phoneticPr fontId="1"/>
  </si>
  <si>
    <t>5USD</t>
    <phoneticPr fontId="1"/>
  </si>
  <si>
    <t>10USD</t>
    <phoneticPr fontId="1"/>
  </si>
  <si>
    <t>10EUR</t>
    <phoneticPr fontId="1"/>
  </si>
  <si>
    <t>10GBP</t>
    <phoneticPr fontId="1"/>
  </si>
  <si>
    <t>10CNY</t>
    <phoneticPr fontId="1"/>
  </si>
  <si>
    <t>10AUD</t>
    <phoneticPr fontId="1"/>
  </si>
  <si>
    <t>20AUD</t>
    <phoneticPr fontId="1"/>
  </si>
  <si>
    <t>10CAD</t>
    <phoneticPr fontId="1"/>
  </si>
  <si>
    <t>20CAD</t>
    <phoneticPr fontId="1"/>
  </si>
  <si>
    <t>10SGD</t>
    <phoneticPr fontId="1"/>
  </si>
  <si>
    <t>20HKD</t>
    <phoneticPr fontId="1"/>
  </si>
  <si>
    <t>200TWD</t>
    <phoneticPr fontId="1"/>
  </si>
  <si>
    <t>50THB</t>
    <phoneticPr fontId="1"/>
  </si>
  <si>
    <t>100THB</t>
    <phoneticPr fontId="1"/>
  </si>
  <si>
    <t>100PHP</t>
    <phoneticPr fontId="1"/>
  </si>
  <si>
    <t>20MYR</t>
    <phoneticPr fontId="1"/>
  </si>
  <si>
    <t>1SGD</t>
    <phoneticPr fontId="1"/>
  </si>
  <si>
    <t>基準点は1000IDRとする(0.001で0.1円増減するイメージ)</t>
    <phoneticPr fontId="1"/>
  </si>
  <si>
    <t>1IDR</t>
    <phoneticPr fontId="1"/>
  </si>
  <si>
    <t>円高く
売る場合</t>
    <rPh sb="1" eb="2">
      <t>タカ</t>
    </rPh>
    <rPh sb="4" eb="5">
      <t>ウ</t>
    </rPh>
    <phoneticPr fontId="1"/>
  </si>
  <si>
    <t>円安く
買う場合</t>
    <rPh sb="0" eb="1">
      <t>エン</t>
    </rPh>
    <rPh sb="1" eb="2">
      <t>ヤス</t>
    </rPh>
    <rPh sb="4" eb="5">
      <t>カ</t>
    </rPh>
    <rPh sb="6" eb="8">
      <t>バアイ</t>
    </rPh>
    <phoneticPr fontId="1"/>
  </si>
  <si>
    <t>1万IDR</t>
    <rPh sb="1" eb="2">
      <t>マン</t>
    </rPh>
    <phoneticPr fontId="1"/>
  </si>
  <si>
    <t>USD_SELL</t>
    <phoneticPr fontId="1"/>
  </si>
  <si>
    <t>USD_BUY</t>
    <phoneticPr fontId="1"/>
  </si>
  <si>
    <t>EUR_SELL</t>
    <phoneticPr fontId="1"/>
  </si>
  <si>
    <t>EUR_BUY</t>
    <phoneticPr fontId="1"/>
  </si>
  <si>
    <t>GBP_SELL</t>
    <phoneticPr fontId="1"/>
  </si>
  <si>
    <t>GBP_BUY</t>
    <phoneticPr fontId="1"/>
  </si>
  <si>
    <t>CNY_SELL</t>
    <phoneticPr fontId="1"/>
  </si>
  <si>
    <t>CNY_BUY</t>
    <phoneticPr fontId="1"/>
  </si>
  <si>
    <t>KRW_SELL</t>
    <phoneticPr fontId="1"/>
  </si>
  <si>
    <t>KRW_BUY</t>
    <phoneticPr fontId="1"/>
  </si>
  <si>
    <t>TWD_SELL</t>
    <phoneticPr fontId="1"/>
  </si>
  <si>
    <t>TWD_BUY</t>
    <phoneticPr fontId="1"/>
  </si>
  <si>
    <t>AUD_SELL</t>
    <phoneticPr fontId="1"/>
  </si>
  <si>
    <t>AUD_BUY</t>
    <phoneticPr fontId="1"/>
  </si>
  <si>
    <t>CAD_SELL</t>
    <phoneticPr fontId="1"/>
  </si>
  <si>
    <t>CAD_BUY</t>
    <phoneticPr fontId="1"/>
  </si>
  <si>
    <t>SGD_SELL</t>
    <phoneticPr fontId="1"/>
  </si>
  <si>
    <t>SGD_BUY</t>
    <phoneticPr fontId="1"/>
  </si>
  <si>
    <t>THB_SELL</t>
    <phoneticPr fontId="1"/>
  </si>
  <si>
    <t>THB_BUY</t>
    <phoneticPr fontId="1"/>
  </si>
  <si>
    <t>HKD_SELL</t>
    <phoneticPr fontId="1"/>
  </si>
  <si>
    <t>HKD_BUY</t>
    <phoneticPr fontId="1"/>
  </si>
  <si>
    <t>PHP_SELL</t>
    <phoneticPr fontId="1"/>
  </si>
  <si>
    <t>PHP_BUY</t>
    <phoneticPr fontId="1"/>
  </si>
  <si>
    <t>IDR_SELL</t>
    <phoneticPr fontId="1"/>
  </si>
  <si>
    <t>IDR_BUY</t>
    <phoneticPr fontId="1"/>
  </si>
  <si>
    <t>MYR_SELL</t>
    <phoneticPr fontId="1"/>
  </si>
  <si>
    <t>MYR_BUY</t>
    <phoneticPr fontId="1"/>
  </si>
  <si>
    <t>提案値</t>
  </si>
  <si>
    <t>設定値</t>
  </si>
  <si>
    <t>Currency</t>
  </si>
  <si>
    <t>Type</t>
  </si>
  <si>
    <t>Rate</t>
  </si>
  <si>
    <t>x</t>
    <phoneticPr fontId="1"/>
  </si>
  <si>
    <t>=</t>
    <phoneticPr fontId="1"/>
  </si>
  <si>
    <t>合計</t>
    <rPh sb="0" eb="2">
      <t>ゴウケイ</t>
    </rPh>
    <phoneticPr fontId="1"/>
  </si>
  <si>
    <t>新宿店</t>
    <rPh sb="0" eb="2">
      <t>シ</t>
    </rPh>
    <rPh sb="2" eb="3">
      <t>ミセ</t>
    </rPh>
    <phoneticPr fontId="1"/>
  </si>
  <si>
    <t>作成分</t>
    <rPh sb="0" eb="2">
      <t>サクセイ</t>
    </rPh>
    <rPh sb="2" eb="3">
      <t>フン</t>
    </rPh>
    <phoneticPr fontId="1"/>
  </si>
  <si>
    <t>Currency</t>
    <phoneticPr fontId="1"/>
  </si>
  <si>
    <t>Rate</t>
    <phoneticPr fontId="1"/>
  </si>
  <si>
    <t>Amount</t>
    <phoneticPr fontId="1"/>
  </si>
  <si>
    <t>Total</t>
    <phoneticPr fontId="1"/>
  </si>
  <si>
    <t>円</t>
    <rPh sb="0" eb="1">
      <t>エン</t>
    </rPh>
    <phoneticPr fontId="1"/>
  </si>
  <si>
    <t>インターバンク買取持込</t>
    <rPh sb="7" eb="9">
      <t>カイトリ</t>
    </rPh>
    <rPh sb="9" eb="10">
      <t>モ</t>
    </rPh>
    <rPh sb="10" eb="11">
      <t>コ</t>
    </rPh>
    <phoneticPr fontId="1"/>
  </si>
  <si>
    <t>平日10:30/土祝11:30にレート発表(予定)※日曜休業</t>
    <rPh sb="0" eb="2">
      <t>ヘイジツ</t>
    </rPh>
    <rPh sb="8" eb="9">
      <t>ツチ</t>
    </rPh>
    <rPh sb="9" eb="10">
      <t>シュク</t>
    </rPh>
    <rPh sb="19" eb="21">
      <t>ハッピョウ</t>
    </rPh>
    <rPh sb="22" eb="24">
      <t>ヨテイ</t>
    </rPh>
    <rPh sb="26" eb="28">
      <t>ニチヨウ</t>
    </rPh>
    <rPh sb="28" eb="30">
      <t>キュウギョウ</t>
    </rPh>
    <phoneticPr fontId="1"/>
  </si>
  <si>
    <t>USD</t>
  </si>
  <si>
    <t>SELL</t>
  </si>
  <si>
    <t>BUY</t>
  </si>
  <si>
    <t>NZD</t>
  </si>
  <si>
    <t>VND</t>
  </si>
  <si>
    <t>CHF</t>
  </si>
  <si>
    <t>ドル-円</t>
  </si>
  <si>
    <t>ユーロ-円</t>
  </si>
  <si>
    <t>英ポンド-円</t>
  </si>
  <si>
    <t>人民元-円</t>
  </si>
  <si>
    <t>韓国ウォン-円</t>
  </si>
  <si>
    <t>台湾ドル-円</t>
  </si>
  <si>
    <t>オーストラリアドル-円</t>
  </si>
  <si>
    <t>カナダドル-円</t>
  </si>
  <si>
    <t>シンガポールドル-円</t>
  </si>
  <si>
    <t>タイバーツ-円</t>
  </si>
  <si>
    <t>香港ドル-円</t>
  </si>
  <si>
    <t>フィリピンペソ-円</t>
  </si>
  <si>
    <t>インドネシアルピア-円</t>
  </si>
  <si>
    <t>マレーシアリンギット-円</t>
  </si>
  <si>
    <t>NZD</t>
    <phoneticPr fontId="1"/>
  </si>
  <si>
    <t>ニュージーランドドル</t>
    <phoneticPr fontId="1"/>
  </si>
  <si>
    <t>スイスフラン</t>
    <phoneticPr fontId="1"/>
  </si>
  <si>
    <t>CHF</t>
    <phoneticPr fontId="1"/>
  </si>
  <si>
    <t>VND</t>
    <phoneticPr fontId="1"/>
  </si>
  <si>
    <t>ベトナムドン</t>
    <phoneticPr fontId="1"/>
  </si>
  <si>
    <t>ﾆｭｰｼﾞｰﾗﾝﾄﾞ</t>
    <phoneticPr fontId="1"/>
  </si>
  <si>
    <t>5ドルNZD</t>
    <phoneticPr fontId="1"/>
  </si>
  <si>
    <t>10ドルNZD</t>
    <phoneticPr fontId="1"/>
  </si>
  <si>
    <t>20ドルNZD</t>
    <phoneticPr fontId="1"/>
  </si>
  <si>
    <t>50ドルNZD</t>
    <phoneticPr fontId="1"/>
  </si>
  <si>
    <t>100ドルNZD</t>
    <phoneticPr fontId="1"/>
  </si>
  <si>
    <t>スイス</t>
    <phoneticPr fontId="1"/>
  </si>
  <si>
    <t>10フラン</t>
    <phoneticPr fontId="1"/>
  </si>
  <si>
    <t>50フラン</t>
    <phoneticPr fontId="1"/>
  </si>
  <si>
    <t>100フラン</t>
    <phoneticPr fontId="1"/>
  </si>
  <si>
    <t>20フラン</t>
    <phoneticPr fontId="1"/>
  </si>
  <si>
    <t>200フラン</t>
    <phoneticPr fontId="1"/>
  </si>
  <si>
    <t>1000フラン</t>
    <phoneticPr fontId="1"/>
  </si>
  <si>
    <t>ベトナム</t>
    <phoneticPr fontId="1"/>
  </si>
  <si>
    <t>1000VND</t>
    <phoneticPr fontId="1"/>
  </si>
  <si>
    <t>2000VND</t>
    <phoneticPr fontId="1"/>
  </si>
  <si>
    <t>5000VND</t>
    <phoneticPr fontId="1"/>
  </si>
  <si>
    <t>1万VND</t>
    <rPh sb="1" eb="2">
      <t>マン</t>
    </rPh>
    <phoneticPr fontId="1"/>
  </si>
  <si>
    <t>2万VND</t>
    <rPh sb="1" eb="2">
      <t>マン</t>
    </rPh>
    <phoneticPr fontId="1"/>
  </si>
  <si>
    <t>5万VND</t>
    <rPh sb="1" eb="2">
      <t>マン</t>
    </rPh>
    <phoneticPr fontId="1"/>
  </si>
  <si>
    <t>10万VND</t>
    <rPh sb="2" eb="3">
      <t>マン</t>
    </rPh>
    <phoneticPr fontId="1"/>
  </si>
  <si>
    <t>20万VND</t>
    <rPh sb="2" eb="3">
      <t>マン</t>
    </rPh>
    <phoneticPr fontId="1"/>
  </si>
  <si>
    <t>50万VND</t>
    <rPh sb="2" eb="3">
      <t>マン</t>
    </rPh>
    <phoneticPr fontId="1"/>
  </si>
  <si>
    <t>NO COMMISSION！！</t>
    <phoneticPr fontId="1"/>
  </si>
  <si>
    <t>2026年01月23日 09時59分 抽出結果</t>
  </si>
  <si>
    <t>利益</t>
    <rPh sb="0" eb="2">
      <t>リエキ</t>
    </rPh>
    <phoneticPr fontId="1"/>
  </si>
  <si>
    <t>調整値</t>
    <rPh sb="0" eb="2">
      <t>チョウセイ</t>
    </rPh>
    <rPh sb="2" eb="3">
      <t>アタイ</t>
    </rPh>
    <phoneticPr fontId="1"/>
  </si>
  <si>
    <t>MIN/MAX</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</si>
</sst>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0_ "/>
    <numFmt numFmtId="177" formatCode="0.0000_ "/>
    <numFmt numFmtId="178" formatCode="yyyy&quot;年&quot;m&quot;月&quot;d&quot;日&quot;;@"/>
    <numFmt numFmtId="179" formatCode="0_ "/>
    <numFmt numFmtId="180" formatCode="0.00000_ "/>
    <numFmt numFmtId="181" formatCode="0.000_ "/>
    <numFmt numFmtId="182" formatCode="0.0_ "/>
    <numFmt numFmtId="183" formatCode="#,##0_ "/>
    <numFmt numFmtId="184" formatCode="0.000_);[Red]\(0.000\)"/>
    <numFmt numFmtId="185" formatCode="0.0000_);[Red]\(0.0000\)"/>
    <numFmt numFmtId="186" formatCode="#,##0.0000_ "/>
    <numFmt numFmtId="187" formatCode="#,##0.000_ "/>
    <numFmt numFmtId="188" formatCode="#,##0.00_ "/>
    <numFmt numFmtId="189" formatCode="#,##0.00_);[Red]\(#,##0.00\)"/>
    <numFmt numFmtId="190" formatCode="#,##0.0000_);[Red]\(#,##0.0000\)"/>
    <numFmt numFmtId="191" formatCode="#,##0.0_ "/>
    <numFmt numFmtId="192" formatCode="#,##0_);[Red]\(#,##0\)"/>
    <numFmt numFmtId="193" formatCode="#,##0.000_);[Red]\(#,##0.000\)"/>
  </numFmts>
  <fonts count="102">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u/>
      <sz val="11"/>
      <color theme="10"/>
      <name val="ＭＳ Ｐゴシック"/>
      <family val="3"/>
      <charset val="128"/>
    </font>
    <font>
      <sz val="14"/>
      <color rgb="FF0000FF"/>
      <name val="HGP創英角ﾎﾟｯﾌﾟ体"/>
      <family val="3"/>
      <charset val="128"/>
    </font>
    <font>
      <sz val="12"/>
      <color theme="1"/>
      <name val="ＭＳ Ｐゴシック"/>
      <family val="2"/>
      <charset val="128"/>
      <scheme val="minor"/>
    </font>
    <font>
      <b/>
      <sz val="11"/>
      <color theme="1"/>
      <name val="ＭＳ Ｐゴシック"/>
      <family val="2"/>
      <charset val="128"/>
      <scheme val="minor"/>
    </font>
    <font>
      <b/>
      <sz val="11"/>
      <color theme="1"/>
      <name val="ＭＳ Ｐゴシック"/>
      <family val="3"/>
      <charset val="128"/>
      <scheme val="minor"/>
    </font>
    <font>
      <sz val="10.5"/>
      <color theme="1"/>
      <name val="ＭＳ Ｐゴシック"/>
      <family val="3"/>
      <charset val="128"/>
      <scheme val="minor"/>
    </font>
    <font>
      <sz val="11"/>
      <color theme="1"/>
      <name val="ＭＳ Ｐゴシック"/>
      <family val="3"/>
      <charset val="128"/>
      <scheme val="minor"/>
    </font>
    <font>
      <sz val="10.5"/>
      <color theme="1"/>
      <name val="ＭＳ Ｐゴシック"/>
      <family val="2"/>
      <charset val="128"/>
      <scheme val="minor"/>
    </font>
    <font>
      <b/>
      <sz val="10"/>
      <color theme="1"/>
      <name val="ＭＳ Ｐゴシック"/>
      <family val="3"/>
      <charset val="128"/>
      <scheme val="minor"/>
    </font>
    <font>
      <b/>
      <sz val="16"/>
      <color theme="1"/>
      <name val="メイリオ"/>
      <family val="3"/>
      <charset val="128"/>
    </font>
    <font>
      <b/>
      <sz val="16"/>
      <color rgb="FFFF0000"/>
      <name val="メイリオ"/>
      <family val="3"/>
      <charset val="128"/>
    </font>
    <font>
      <sz val="12"/>
      <color rgb="FFFF0000"/>
      <name val="ＭＳ Ｐゴシック"/>
      <family val="3"/>
      <charset val="128"/>
      <scheme val="minor"/>
    </font>
    <font>
      <sz val="12"/>
      <color rgb="FFFF0000"/>
      <name val="ＭＳ Ｐゴシック"/>
      <family val="2"/>
      <charset val="128"/>
      <scheme val="minor"/>
    </font>
    <font>
      <b/>
      <sz val="12"/>
      <color theme="1"/>
      <name val="ＭＳ Ｐゴシック"/>
      <family val="3"/>
      <charset val="128"/>
      <scheme val="minor"/>
    </font>
    <font>
      <b/>
      <sz val="12"/>
      <color rgb="FFFF0000"/>
      <name val="ＭＳ Ｐゴシック"/>
      <family val="3"/>
      <charset val="128"/>
    </font>
    <font>
      <b/>
      <sz val="12"/>
      <name val="ＭＳ Ｐゴシック"/>
      <family val="3"/>
      <charset val="128"/>
    </font>
    <font>
      <sz val="12"/>
      <color theme="1"/>
      <name val="ＭＳ Ｐゴシック"/>
      <family val="3"/>
      <charset val="128"/>
      <scheme val="minor"/>
    </font>
    <font>
      <sz val="11"/>
      <color theme="1"/>
      <name val="メイリオ"/>
      <family val="3"/>
      <charset val="128"/>
    </font>
    <font>
      <b/>
      <sz val="48"/>
      <color theme="1"/>
      <name val="メイリオ"/>
      <family val="3"/>
      <charset val="128"/>
    </font>
    <font>
      <b/>
      <sz val="63"/>
      <color theme="1"/>
      <name val="メイリオ"/>
      <family val="3"/>
      <charset val="128"/>
    </font>
    <font>
      <u/>
      <sz val="14"/>
      <color theme="1"/>
      <name val="メイリオ"/>
      <family val="3"/>
      <charset val="128"/>
    </font>
    <font>
      <b/>
      <sz val="20"/>
      <color theme="1"/>
      <name val="メイリオ"/>
      <family val="3"/>
      <charset val="128"/>
    </font>
    <font>
      <b/>
      <sz val="22"/>
      <color theme="1"/>
      <name val="メイリオ"/>
      <family val="3"/>
      <charset val="128"/>
    </font>
    <font>
      <b/>
      <u/>
      <sz val="28"/>
      <color rgb="FFFF0000"/>
      <name val="メイリオ"/>
      <family val="3"/>
      <charset val="128"/>
    </font>
    <font>
      <b/>
      <sz val="72"/>
      <color rgb="FFFF0000"/>
      <name val="小塚ゴシック Pro H"/>
      <family val="2"/>
      <charset val="128"/>
    </font>
    <font>
      <b/>
      <sz val="72"/>
      <color theme="3"/>
      <name val="小塚ゴシック Pro H"/>
      <family val="2"/>
      <charset val="128"/>
    </font>
    <font>
      <b/>
      <sz val="20"/>
      <color rgb="FFFF0000"/>
      <name val="メイリオ"/>
      <family val="3"/>
      <charset val="128"/>
    </font>
    <font>
      <b/>
      <sz val="20"/>
      <color theme="3"/>
      <name val="メイリオ"/>
      <family val="3"/>
      <charset val="128"/>
    </font>
    <font>
      <b/>
      <sz val="28"/>
      <color theme="1"/>
      <name val="メイリオ"/>
      <family val="3"/>
      <charset val="128"/>
    </font>
    <font>
      <b/>
      <sz val="36"/>
      <color theme="1"/>
      <name val="メイリオ"/>
      <family val="3"/>
      <charset val="128"/>
    </font>
    <font>
      <b/>
      <sz val="16"/>
      <color theme="3"/>
      <name val="メイリオ"/>
      <family val="3"/>
      <charset val="128"/>
    </font>
    <font>
      <b/>
      <sz val="14"/>
      <color theme="1"/>
      <name val="ＭＳ Ｐゴシック"/>
      <family val="3"/>
      <charset val="128"/>
      <scheme val="minor"/>
    </font>
    <font>
      <b/>
      <sz val="14"/>
      <name val="ＭＳ Ｐゴシック"/>
      <family val="3"/>
      <charset val="128"/>
    </font>
    <font>
      <b/>
      <sz val="14"/>
      <color rgb="FFFF0000"/>
      <name val="ＭＳ Ｐゴシック"/>
      <family val="3"/>
      <charset val="128"/>
    </font>
    <font>
      <b/>
      <sz val="12"/>
      <color rgb="FFFF0000"/>
      <name val="ＭＳ Ｐゴシック"/>
      <family val="3"/>
      <charset val="128"/>
      <scheme val="minor"/>
    </font>
    <font>
      <b/>
      <u/>
      <sz val="18"/>
      <color theme="1"/>
      <name val="メイリオ"/>
      <family val="3"/>
      <charset val="128"/>
    </font>
    <font>
      <b/>
      <sz val="14"/>
      <color rgb="FF000000"/>
      <name val="ＭＳ Ｐゴシック"/>
      <family val="3"/>
      <charset val="128"/>
    </font>
    <font>
      <sz val="11"/>
      <color rgb="FFFF0000"/>
      <name val="ＭＳ Ｐゴシック"/>
      <family val="2"/>
      <charset val="128"/>
      <scheme val="minor"/>
    </font>
    <font>
      <sz val="11"/>
      <color theme="9" tint="0.79998168889431442"/>
      <name val="ＭＳ Ｐゴシック"/>
      <family val="3"/>
      <charset val="128"/>
      <scheme val="minor"/>
    </font>
    <font>
      <sz val="11"/>
      <color theme="6" tint="-0.499984740745262"/>
      <name val="ＭＳ Ｐゴシック"/>
      <family val="2"/>
      <charset val="128"/>
      <scheme val="minor"/>
    </font>
    <font>
      <sz val="11"/>
      <color rgb="FF000000"/>
      <name val="ＭＳ Ｐゴシック"/>
      <family val="3"/>
      <charset val="128"/>
    </font>
    <font>
      <b/>
      <sz val="13"/>
      <color theme="1"/>
      <name val="ＭＳ Ｐゴシック"/>
      <family val="3"/>
      <charset val="128"/>
      <scheme val="minor"/>
    </font>
    <font>
      <b/>
      <sz val="13"/>
      <color rgb="FFFF0000"/>
      <name val="ＭＳ Ｐゴシック"/>
      <family val="3"/>
      <charset val="128"/>
      <scheme val="minor"/>
    </font>
    <font>
      <b/>
      <sz val="11"/>
      <color rgb="FFFF0000"/>
      <name val="ＭＳ Ｐゴシック"/>
      <family val="3"/>
      <charset val="128"/>
      <scheme val="minor"/>
    </font>
    <font>
      <b/>
      <sz val="50"/>
      <color theme="1"/>
      <name val="メイリオ"/>
      <family val="3"/>
      <charset val="128"/>
    </font>
    <font>
      <b/>
      <sz val="50"/>
      <color rgb="FFFF0000"/>
      <name val="メイリオ"/>
      <family val="3"/>
      <charset val="128"/>
    </font>
    <font>
      <b/>
      <sz val="25"/>
      <color theme="1"/>
      <name val="メイリオ"/>
      <family val="3"/>
      <charset val="128"/>
    </font>
    <font>
      <b/>
      <sz val="70"/>
      <color theme="1"/>
      <name val="メイリオ"/>
      <family val="3"/>
      <charset val="128"/>
    </font>
    <font>
      <b/>
      <sz val="72"/>
      <color theme="3"/>
      <name val="HGP創英角ｺﾞｼｯｸUB"/>
      <family val="3"/>
      <charset val="128"/>
    </font>
    <font>
      <b/>
      <sz val="66"/>
      <color theme="3"/>
      <name val="HGP創英角ｺﾞｼｯｸUB"/>
      <family val="3"/>
      <charset val="128"/>
    </font>
    <font>
      <b/>
      <sz val="66"/>
      <color rgb="FFFF0000"/>
      <name val="HGP創英角ｺﾞｼｯｸUB"/>
      <family val="3"/>
      <charset val="128"/>
    </font>
    <font>
      <sz val="11"/>
      <color theme="1"/>
      <name val="HGP創英角ｺﾞｼｯｸUB"/>
      <family val="3"/>
      <charset val="128"/>
    </font>
    <font>
      <b/>
      <sz val="72"/>
      <color rgb="FFFF0000"/>
      <name val="HGP創英角ｺﾞｼｯｸUB"/>
      <family val="3"/>
      <charset val="128"/>
    </font>
    <font>
      <b/>
      <sz val="60"/>
      <color theme="3"/>
      <name val="HGP創英角ｺﾞｼｯｸUB"/>
      <family val="3"/>
      <charset val="128"/>
    </font>
    <font>
      <b/>
      <sz val="64"/>
      <color theme="3"/>
      <name val="HGP創英角ｺﾞｼｯｸUB"/>
      <family val="3"/>
      <charset val="128"/>
    </font>
    <font>
      <b/>
      <sz val="64"/>
      <color rgb="FFFF0000"/>
      <name val="HGP創英角ｺﾞｼｯｸUB"/>
      <family val="3"/>
      <charset val="128"/>
    </font>
    <font>
      <sz val="64"/>
      <color theme="1"/>
      <name val="HGP創英角ｺﾞｼｯｸUB"/>
      <family val="3"/>
      <charset val="128"/>
    </font>
    <font>
      <b/>
      <sz val="92"/>
      <color rgb="FFFF0000"/>
      <name val="HGP創英角ｺﾞｼｯｸUB"/>
      <family val="3"/>
      <charset val="128"/>
    </font>
    <font>
      <sz val="92"/>
      <color theme="1"/>
      <name val="HGP創英角ｺﾞｼｯｸUB"/>
      <family val="3"/>
      <charset val="128"/>
    </font>
    <font>
      <b/>
      <sz val="54"/>
      <color theme="1"/>
      <name val="HGP創英角ｺﾞｼｯｸUB"/>
      <family val="3"/>
      <charset val="128"/>
    </font>
    <font>
      <b/>
      <u/>
      <sz val="14"/>
      <name val="ＭＳ Ｐゴシック"/>
      <family val="3"/>
      <charset val="128"/>
    </font>
    <font>
      <b/>
      <sz val="26"/>
      <name val="ＭＳ Ｐゴシック"/>
      <family val="3"/>
      <charset val="128"/>
      <scheme val="minor"/>
    </font>
    <font>
      <b/>
      <u/>
      <sz val="12"/>
      <name val="ＭＳ Ｐゴシック"/>
      <family val="3"/>
      <charset val="128"/>
    </font>
    <font>
      <b/>
      <sz val="14"/>
      <color theme="1"/>
      <name val="メイリオ"/>
      <family val="3"/>
      <charset val="128"/>
    </font>
    <font>
      <sz val="10"/>
      <color theme="1"/>
      <name val="メイリオ"/>
      <family val="3"/>
      <charset val="128"/>
    </font>
    <font>
      <b/>
      <sz val="12"/>
      <color theme="1"/>
      <name val="HGPｺﾞｼｯｸE"/>
      <family val="3"/>
      <charset val="128"/>
    </font>
    <font>
      <b/>
      <sz val="12"/>
      <color rgb="FFFF0000"/>
      <name val="HGPｺﾞｼｯｸE"/>
      <family val="3"/>
      <charset val="128"/>
    </font>
    <font>
      <b/>
      <sz val="20"/>
      <color theme="1"/>
      <name val="ＭＳ Ｐゴシック"/>
      <family val="3"/>
      <charset val="128"/>
      <scheme val="minor"/>
    </font>
    <font>
      <b/>
      <sz val="22"/>
      <color theme="1"/>
      <name val="ＭＳ Ｐゴシック"/>
      <family val="3"/>
      <charset val="128"/>
      <scheme val="minor"/>
    </font>
    <font>
      <sz val="20"/>
      <color theme="1"/>
      <name val="ＭＳ Ｐゴシック"/>
      <family val="2"/>
      <charset val="128"/>
      <scheme val="minor"/>
    </font>
    <font>
      <sz val="20"/>
      <color theme="1"/>
      <name val="ＭＳ Ｐゴシック"/>
      <family val="3"/>
      <charset val="128"/>
      <scheme val="minor"/>
    </font>
    <font>
      <b/>
      <sz val="18"/>
      <color theme="1"/>
      <name val="ＭＳ Ｐゴシック"/>
      <family val="3"/>
      <charset val="128"/>
      <scheme val="minor"/>
    </font>
    <font>
      <b/>
      <sz val="16"/>
      <color theme="1"/>
      <name val="ＭＳ Ｐゴシック"/>
      <family val="3"/>
      <charset val="128"/>
      <scheme val="minor"/>
    </font>
    <font>
      <b/>
      <sz val="16"/>
      <color rgb="FF0747FD"/>
      <name val="ＭＳ Ｐゴシック"/>
      <family val="3"/>
      <charset val="128"/>
      <scheme val="minor"/>
    </font>
    <font>
      <b/>
      <sz val="16"/>
      <color rgb="FF00B050"/>
      <name val="ＭＳ Ｐゴシック"/>
      <family val="3"/>
      <charset val="128"/>
      <scheme val="minor"/>
    </font>
    <font>
      <b/>
      <sz val="26"/>
      <color theme="1"/>
      <name val="ＭＳ Ｐゴシック"/>
      <family val="3"/>
      <charset val="128"/>
      <scheme val="minor"/>
    </font>
    <font>
      <b/>
      <sz val="16"/>
      <color theme="9" tint="-0.249977111117893"/>
      <name val="ＭＳ Ｐゴシック"/>
      <family val="3"/>
      <charset val="128"/>
      <scheme val="minor"/>
    </font>
    <font>
      <b/>
      <sz val="14"/>
      <color rgb="FF00B050"/>
      <name val="ＭＳ Ｐゴシック"/>
      <family val="3"/>
      <charset val="128"/>
      <scheme val="minor"/>
    </font>
    <font>
      <b/>
      <sz val="28"/>
      <color theme="1"/>
      <name val="ＭＳ Ｐゴシック"/>
      <family val="3"/>
      <charset val="128"/>
      <scheme val="minor"/>
    </font>
    <font>
      <b/>
      <sz val="28"/>
      <name val="ＭＳ Ｐゴシック"/>
      <family val="3"/>
      <charset val="128"/>
      <scheme val="minor"/>
    </font>
    <font>
      <b/>
      <sz val="28"/>
      <color rgb="FFFF0000"/>
      <name val="ＭＳ Ｐゴシック"/>
      <family val="3"/>
      <charset val="128"/>
      <scheme val="minor"/>
    </font>
    <font>
      <b/>
      <sz val="28"/>
      <color rgb="FFFF3300"/>
      <name val="ＭＳ Ｐゴシック"/>
      <family val="3"/>
      <charset val="128"/>
      <scheme val="minor"/>
    </font>
    <font>
      <b/>
      <sz val="20"/>
      <color rgb="FFFF0000"/>
      <name val="ＭＳ Ｐゴシック"/>
      <family val="3"/>
      <charset val="128"/>
    </font>
    <font>
      <b/>
      <sz val="20"/>
      <color rgb="FFFF6600"/>
      <name val="ＭＳ Ｐゴシック"/>
      <family val="3"/>
      <charset val="128"/>
    </font>
    <font>
      <b/>
      <sz val="18"/>
      <color rgb="FFFF00FF"/>
      <name val="ＭＳ Ｐゴシック"/>
      <family val="3"/>
      <charset val="128"/>
    </font>
    <font>
      <b/>
      <sz val="14"/>
      <color rgb="FF993366"/>
      <name val="ＭＳ Ｐゴシック"/>
      <family val="3"/>
      <charset val="128"/>
    </font>
    <font>
      <b/>
      <sz val="20"/>
      <color rgb="FF339966"/>
      <name val="ＭＳ Ｐゴシック"/>
      <family val="3"/>
      <charset val="128"/>
    </font>
    <font>
      <b/>
      <sz val="14"/>
      <color rgb="FF0000FF"/>
      <name val="ＭＳ Ｐゴシック"/>
      <family val="3"/>
      <charset val="128"/>
    </font>
    <font>
      <b/>
      <sz val="78"/>
      <color rgb="FFFF0000"/>
      <name val="HGP創英角ｺﾞｼｯｸUB"/>
      <family val="3"/>
      <charset val="128"/>
    </font>
    <font>
      <u/>
      <sz val="14"/>
      <color theme="10"/>
      <name val="ＭＳ Ｐゴシック"/>
      <family val="3"/>
      <charset val="128"/>
    </font>
    <font>
      <b/>
      <sz val="50"/>
      <color theme="1"/>
      <name val="HGP創英角ｺﾞｼｯｸUB"/>
      <family val="3"/>
      <charset val="128"/>
    </font>
    <font>
      <b/>
      <sz val="32"/>
      <color theme="0"/>
      <name val="メイリオ"/>
      <family val="3"/>
      <charset val="128"/>
    </font>
    <font>
      <sz val="32"/>
      <color theme="0"/>
      <name val="メイリオ"/>
      <family val="3"/>
      <charset val="128"/>
    </font>
    <font>
      <b/>
      <i/>
      <sz val="32"/>
      <color theme="1"/>
      <name val="メイリオ"/>
      <family val="3"/>
      <charset val="128"/>
    </font>
    <font>
      <b/>
      <sz val="38"/>
      <color theme="1"/>
      <name val="メイリオ"/>
      <family val="3"/>
      <charset val="128"/>
    </font>
    <font>
      <b/>
      <sz val="17"/>
      <color theme="1"/>
      <name val="メイリオ"/>
      <family val="3"/>
      <charset val="128"/>
    </font>
    <font>
      <b/>
      <sz val="38"/>
      <color theme="3"/>
      <name val="HGP創英角ｺﾞｼｯｸUB"/>
      <family val="3"/>
      <charset val="128"/>
    </font>
    <font>
      <b/>
      <sz val="38"/>
      <color rgb="FFFF0000"/>
      <name val="HGP創英角ｺﾞｼｯｸUB"/>
      <family val="3"/>
      <charset val="128"/>
    </font>
    <font>
      <b/>
      <sz val="60"/>
      <color rgb="FFFF0000"/>
      <name val="HGP創英角ｺﾞｼｯｸUB"/>
      <family val="3"/>
      <charset val="128"/>
    </font>
  </fonts>
  <fills count="15">
    <fill>
      <patternFill patternType="none"/>
    </fill>
    <fill>
      <patternFill patternType="gray125"/>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C000"/>
        <bgColor indexed="64"/>
      </patternFill>
    </fill>
    <fill>
      <patternFill patternType="solid">
        <fgColor rgb="FFFF0000"/>
        <bgColor indexed="64"/>
      </patternFill>
    </fill>
  </fills>
  <borders count="28">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style="thin">
        <color indexed="64"/>
      </top>
      <bottom/>
      <diagonal/>
    </border>
    <border>
      <left/>
      <right/>
      <top/>
      <bottom style="thin">
        <color indexed="64"/>
      </bottom>
      <diagonal/>
    </border>
    <border>
      <left style="medium">
        <color indexed="64"/>
      </left>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alignment vertical="center"/>
    </xf>
    <xf numFmtId="0" fontId="3" fillId="0" borderId="0" applyNumberFormat="0" applyFill="0" applyBorder="0" applyAlignment="0" applyProtection="0">
      <alignment vertical="top"/>
      <protection locked="0"/>
    </xf>
  </cellStyleXfs>
  <cellXfs count="354">
    <xf numFmtId="0" fontId="0" fillId="0" borderId="0" xfId="0">
      <alignment vertical="center"/>
    </xf>
    <xf numFmtId="0" fontId="15" fillId="0" borderId="0" xfId="0" applyFont="1">
      <alignment vertical="center"/>
    </xf>
    <xf numFmtId="0" fontId="14" fillId="0" borderId="0" xfId="0" applyFont="1">
      <alignment vertical="center"/>
    </xf>
    <xf numFmtId="0" fontId="20" fillId="0" borderId="0" xfId="0" applyFont="1">
      <alignment vertical="center"/>
    </xf>
    <xf numFmtId="0" fontId="20" fillId="0" borderId="0" xfId="0" applyFont="1" applyAlignment="1">
      <alignment horizontal="right" vertical="center"/>
    </xf>
    <xf numFmtId="0" fontId="20" fillId="0" borderId="6" xfId="0" applyFont="1" applyBorder="1">
      <alignment vertical="center"/>
    </xf>
    <xf numFmtId="0" fontId="20" fillId="0" borderId="4" xfId="0" applyFont="1" applyBorder="1">
      <alignment vertical="center"/>
    </xf>
    <xf numFmtId="0" fontId="12" fillId="0" borderId="0" xfId="0" applyFont="1">
      <alignment vertical="center"/>
    </xf>
    <xf numFmtId="0" fontId="12" fillId="0" borderId="6" xfId="0" applyFont="1" applyBorder="1">
      <alignment vertical="center"/>
    </xf>
    <xf numFmtId="0" fontId="28" fillId="0" borderId="0" xfId="0" applyFont="1" applyAlignment="1">
      <alignment horizontal="right" vertical="center"/>
    </xf>
    <xf numFmtId="0" fontId="27" fillId="0" borderId="0" xfId="0" applyFont="1" applyAlignment="1">
      <alignment horizontal="right" vertical="center"/>
    </xf>
    <xf numFmtId="0" fontId="23" fillId="0" borderId="0" xfId="0" applyFont="1" applyAlignment="1">
      <alignment horizontal="left" vertical="center"/>
    </xf>
    <xf numFmtId="0" fontId="31" fillId="0" borderId="0" xfId="0" applyFont="1">
      <alignment vertical="center"/>
    </xf>
    <xf numFmtId="0" fontId="31" fillId="0" borderId="10" xfId="0" applyFont="1" applyBorder="1">
      <alignment vertical="center"/>
    </xf>
    <xf numFmtId="0" fontId="31" fillId="0" borderId="11" xfId="0" applyFont="1" applyBorder="1">
      <alignment vertical="center"/>
    </xf>
    <xf numFmtId="0" fontId="20" fillId="2" borderId="10" xfId="0" applyFont="1" applyFill="1" applyBorder="1">
      <alignment vertical="center"/>
    </xf>
    <xf numFmtId="0" fontId="32" fillId="2" borderId="10" xfId="0" applyFont="1" applyFill="1" applyBorder="1" applyAlignment="1">
      <alignment vertical="top"/>
    </xf>
    <xf numFmtId="0" fontId="20" fillId="2" borderId="0" xfId="0" applyFont="1" applyFill="1">
      <alignment vertical="center"/>
    </xf>
    <xf numFmtId="0" fontId="20" fillId="2" borderId="11" xfId="0" applyFont="1" applyFill="1" applyBorder="1">
      <alignment vertical="center"/>
    </xf>
    <xf numFmtId="0" fontId="20" fillId="2" borderId="6" xfId="0" applyFont="1" applyFill="1" applyBorder="1">
      <alignment vertical="center"/>
    </xf>
    <xf numFmtId="0" fontId="20" fillId="2" borderId="4" xfId="0" applyFont="1" applyFill="1" applyBorder="1">
      <alignment vertical="center"/>
    </xf>
    <xf numFmtId="2" fontId="20" fillId="0" borderId="0" xfId="0" applyNumberFormat="1" applyFont="1">
      <alignment vertical="center"/>
    </xf>
    <xf numFmtId="0" fontId="10" fillId="3" borderId="1" xfId="0" applyFont="1" applyFill="1" applyBorder="1" applyAlignment="1">
      <alignment horizontal="center" vertical="center"/>
    </xf>
    <xf numFmtId="0" fontId="10" fillId="3" borderId="12" xfId="0" applyFont="1" applyFill="1" applyBorder="1" applyAlignment="1">
      <alignment horizontal="center" vertical="center"/>
    </xf>
    <xf numFmtId="0" fontId="10" fillId="3" borderId="8" xfId="0" applyFont="1" applyFill="1" applyBorder="1" applyAlignment="1">
      <alignment horizontal="center" vertical="center"/>
    </xf>
    <xf numFmtId="0" fontId="9" fillId="3" borderId="12" xfId="0" applyFont="1" applyFill="1" applyBorder="1" applyAlignment="1">
      <alignment horizontal="center" vertical="center"/>
    </xf>
    <xf numFmtId="0" fontId="9" fillId="3" borderId="1" xfId="0" applyFont="1" applyFill="1" applyBorder="1" applyAlignment="1">
      <alignment horizontal="center" vertical="center"/>
    </xf>
    <xf numFmtId="0" fontId="9" fillId="3" borderId="13" xfId="0" applyFont="1" applyFill="1" applyBorder="1" applyAlignment="1">
      <alignment horizontal="center" vertical="center"/>
    </xf>
    <xf numFmtId="0" fontId="10" fillId="3" borderId="1" xfId="0" applyFont="1" applyFill="1" applyBorder="1" applyAlignment="1">
      <alignment horizontal="center" vertical="center" wrapText="1"/>
    </xf>
    <xf numFmtId="0" fontId="10" fillId="3" borderId="12" xfId="0" applyFont="1" applyFill="1" applyBorder="1" applyAlignment="1">
      <alignment horizontal="center" vertical="center" wrapText="1"/>
    </xf>
    <xf numFmtId="0" fontId="8" fillId="3" borderId="1" xfId="0" applyFont="1" applyFill="1" applyBorder="1" applyAlignment="1">
      <alignment horizontal="center" vertical="center"/>
    </xf>
    <xf numFmtId="0" fontId="8" fillId="3" borderId="12" xfId="0" applyFont="1" applyFill="1" applyBorder="1" applyAlignment="1">
      <alignment horizontal="center" vertical="center"/>
    </xf>
    <xf numFmtId="0" fontId="8" fillId="3" borderId="9" xfId="0" applyFont="1" applyFill="1" applyBorder="1" applyAlignment="1">
      <alignment horizontal="center" vertical="center"/>
    </xf>
    <xf numFmtId="0" fontId="7" fillId="3" borderId="1" xfId="0" applyFont="1" applyFill="1" applyBorder="1" applyAlignment="1">
      <alignment horizontal="center" vertical="center"/>
    </xf>
    <xf numFmtId="0" fontId="16" fillId="3" borderId="1" xfId="0" applyFont="1" applyFill="1" applyBorder="1" applyAlignment="1">
      <alignment horizontal="center" vertical="center"/>
    </xf>
    <xf numFmtId="0" fontId="11" fillId="3" borderId="1" xfId="0" applyFont="1" applyFill="1" applyBorder="1" applyAlignment="1">
      <alignment horizontal="center" vertical="center"/>
    </xf>
    <xf numFmtId="2" fontId="28" fillId="0" borderId="0" xfId="0" applyNumberFormat="1" applyFont="1" applyAlignment="1">
      <alignment horizontal="right" vertical="center"/>
    </xf>
    <xf numFmtId="2" fontId="27" fillId="0" borderId="0" xfId="0" applyNumberFormat="1" applyFont="1" applyAlignment="1">
      <alignment horizontal="right" vertical="center"/>
    </xf>
    <xf numFmtId="0" fontId="0" fillId="7" borderId="0" xfId="0" applyFill="1">
      <alignment vertical="center"/>
    </xf>
    <xf numFmtId="0" fontId="0" fillId="8" borderId="0" xfId="0" applyFill="1">
      <alignment vertical="center"/>
    </xf>
    <xf numFmtId="182" fontId="0" fillId="8" borderId="0" xfId="0" applyNumberFormat="1" applyFill="1">
      <alignment vertical="center"/>
    </xf>
    <xf numFmtId="176" fontId="0" fillId="8" borderId="0" xfId="0" applyNumberFormat="1" applyFill="1">
      <alignment vertical="center"/>
    </xf>
    <xf numFmtId="0" fontId="41" fillId="6" borderId="0" xfId="0" applyFont="1" applyFill="1">
      <alignment vertical="center"/>
    </xf>
    <xf numFmtId="0" fontId="40" fillId="6" borderId="0" xfId="0" applyFont="1" applyFill="1">
      <alignment vertical="center"/>
    </xf>
    <xf numFmtId="0" fontId="0" fillId="3" borderId="0" xfId="0" applyFill="1">
      <alignment vertical="center"/>
    </xf>
    <xf numFmtId="0" fontId="40" fillId="5" borderId="0" xfId="0" applyFont="1" applyFill="1">
      <alignment vertical="center"/>
    </xf>
    <xf numFmtId="0" fontId="0" fillId="5" borderId="0" xfId="0" applyFill="1">
      <alignment vertical="center"/>
    </xf>
    <xf numFmtId="0" fontId="42" fillId="3" borderId="0" xfId="0" applyFont="1" applyFill="1">
      <alignment vertical="center"/>
    </xf>
    <xf numFmtId="182" fontId="0" fillId="0" borderId="0" xfId="0" applyNumberFormat="1">
      <alignment vertical="center"/>
    </xf>
    <xf numFmtId="0" fontId="0" fillId="9" borderId="0" xfId="0" applyFill="1">
      <alignment vertical="center"/>
    </xf>
    <xf numFmtId="0" fontId="0" fillId="10" borderId="0" xfId="0" applyFill="1">
      <alignment vertical="center"/>
    </xf>
    <xf numFmtId="0" fontId="0" fillId="11" borderId="0" xfId="0" applyFill="1">
      <alignment vertical="center"/>
    </xf>
    <xf numFmtId="177" fontId="0" fillId="5" borderId="0" xfId="0" applyNumberFormat="1" applyFill="1">
      <alignment vertical="center"/>
    </xf>
    <xf numFmtId="177" fontId="0" fillId="4" borderId="0" xfId="0" applyNumberFormat="1" applyFill="1">
      <alignment vertical="center"/>
    </xf>
    <xf numFmtId="177" fontId="0" fillId="0" borderId="0" xfId="0" applyNumberFormat="1">
      <alignment vertical="center"/>
    </xf>
    <xf numFmtId="179" fontId="0" fillId="0" borderId="0" xfId="0" applyNumberFormat="1">
      <alignment vertical="center"/>
    </xf>
    <xf numFmtId="183" fontId="0" fillId="0" borderId="0" xfId="0" applyNumberFormat="1">
      <alignment vertical="center"/>
    </xf>
    <xf numFmtId="14" fontId="16" fillId="0" borderId="6" xfId="0" applyNumberFormat="1" applyFont="1" applyBorder="1" applyAlignment="1">
      <alignment horizontal="center" vertical="center"/>
    </xf>
    <xf numFmtId="0" fontId="46" fillId="0" borderId="0" xfId="0" quotePrefix="1" applyFont="1">
      <alignment vertical="center"/>
    </xf>
    <xf numFmtId="0" fontId="40" fillId="0" borderId="0" xfId="0" applyFont="1">
      <alignment vertical="center"/>
    </xf>
    <xf numFmtId="0" fontId="46" fillId="0" borderId="0" xfId="0" applyFont="1">
      <alignment vertical="center"/>
    </xf>
    <xf numFmtId="0" fontId="20" fillId="0" borderId="0" xfId="0" applyFont="1" applyAlignment="1">
      <alignment horizontal="center" vertical="center"/>
    </xf>
    <xf numFmtId="0" fontId="27" fillId="0" borderId="0" xfId="0" applyFont="1" applyAlignment="1">
      <alignment horizontal="center" vertical="center"/>
    </xf>
    <xf numFmtId="2" fontId="54" fillId="0" borderId="0" xfId="0" applyNumberFormat="1" applyFont="1">
      <alignment vertical="center"/>
    </xf>
    <xf numFmtId="2" fontId="54" fillId="0" borderId="4" xfId="0" applyNumberFormat="1" applyFont="1" applyBorder="1">
      <alignment vertical="center"/>
    </xf>
    <xf numFmtId="2" fontId="59" fillId="0" borderId="0" xfId="0" applyNumberFormat="1" applyFont="1">
      <alignment vertical="center"/>
    </xf>
    <xf numFmtId="2" fontId="59" fillId="0" borderId="4" xfId="0" applyNumberFormat="1" applyFont="1" applyBorder="1">
      <alignment vertical="center"/>
    </xf>
    <xf numFmtId="2" fontId="61" fillId="0" borderId="4" xfId="0" applyNumberFormat="1" applyFont="1" applyBorder="1" applyAlignment="1">
      <alignment horizontal="center" vertical="center"/>
    </xf>
    <xf numFmtId="2" fontId="61" fillId="0" borderId="0" xfId="0" applyNumberFormat="1" applyFon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176" fontId="0" fillId="0" borderId="0" xfId="0" applyNumberFormat="1" applyAlignment="1">
      <alignment horizontal="center" vertical="center"/>
    </xf>
    <xf numFmtId="177" fontId="0" fillId="0" borderId="0" xfId="0" applyNumberFormat="1" applyAlignment="1">
      <alignment horizontal="center" vertical="center"/>
    </xf>
    <xf numFmtId="184" fontId="35" fillId="0" borderId="1" xfId="0" applyNumberFormat="1" applyFont="1" applyBorder="1" applyAlignment="1" applyProtection="1">
      <alignment horizontal="center" vertical="center"/>
      <protection locked="0"/>
    </xf>
    <xf numFmtId="184" fontId="36" fillId="0" borderId="2" xfId="0" applyNumberFormat="1" applyFont="1" applyBorder="1" applyAlignment="1" applyProtection="1">
      <alignment horizontal="center" vertical="center"/>
      <protection locked="0"/>
    </xf>
    <xf numFmtId="176" fontId="36" fillId="0" borderId="2" xfId="0" applyNumberFormat="1" applyFont="1" applyBorder="1" applyAlignment="1" applyProtection="1">
      <alignment horizontal="center" vertical="center"/>
      <protection locked="0"/>
    </xf>
    <xf numFmtId="185" fontId="35" fillId="0" borderId="1" xfId="0" applyNumberFormat="1" applyFont="1" applyBorder="1" applyAlignment="1" applyProtection="1">
      <alignment horizontal="center" vertical="center"/>
      <protection locked="0"/>
    </xf>
    <xf numFmtId="185" fontId="36" fillId="0" borderId="2" xfId="0" applyNumberFormat="1" applyFont="1" applyBorder="1" applyAlignment="1" applyProtection="1">
      <alignment horizontal="center" vertical="center"/>
      <protection locked="0"/>
    </xf>
    <xf numFmtId="0" fontId="5" fillId="0" borderId="0" xfId="0" applyFont="1">
      <alignment vertical="center"/>
    </xf>
    <xf numFmtId="0" fontId="8" fillId="0" borderId="16" xfId="0" applyFont="1" applyBorder="1" applyAlignment="1">
      <alignment horizontal="center" vertical="center"/>
    </xf>
    <xf numFmtId="0" fontId="16" fillId="0" borderId="16" xfId="0" applyFont="1" applyBorder="1" applyAlignment="1">
      <alignment horizontal="center" vertical="center"/>
    </xf>
    <xf numFmtId="0" fontId="7" fillId="0" borderId="16" xfId="0" applyFont="1" applyBorder="1" applyAlignment="1">
      <alignment horizontal="center" vertical="center"/>
    </xf>
    <xf numFmtId="0" fontId="10" fillId="0" borderId="16" xfId="0" applyFont="1" applyBorder="1" applyAlignment="1">
      <alignment horizontal="center" vertical="center" wrapText="1"/>
    </xf>
    <xf numFmtId="0" fontId="9" fillId="0" borderId="16" xfId="0" applyFont="1" applyBorder="1" applyAlignment="1">
      <alignment horizontal="center" vertical="center"/>
    </xf>
    <xf numFmtId="0" fontId="10" fillId="0" borderId="16" xfId="0" applyFont="1" applyBorder="1" applyAlignment="1">
      <alignment horizontal="center" vertical="center"/>
    </xf>
    <xf numFmtId="0" fontId="11" fillId="0" borderId="16" xfId="0" applyFont="1" applyBorder="1" applyAlignment="1">
      <alignment horizontal="center" vertical="center"/>
    </xf>
    <xf numFmtId="0" fontId="67" fillId="0" borderId="0" xfId="0" applyFont="1">
      <alignment vertical="center"/>
    </xf>
    <xf numFmtId="0" fontId="67" fillId="0" borderId="0" xfId="0" applyFont="1" applyAlignment="1">
      <alignment horizontal="right" vertical="center"/>
    </xf>
    <xf numFmtId="0" fontId="0" fillId="0" borderId="16" xfId="0" applyBorder="1">
      <alignment vertical="center"/>
    </xf>
    <xf numFmtId="0" fontId="0" fillId="7" borderId="16" xfId="0" applyFill="1" applyBorder="1">
      <alignment vertical="center"/>
    </xf>
    <xf numFmtId="0" fontId="0" fillId="12" borderId="16" xfId="0" applyFill="1" applyBorder="1">
      <alignment vertical="center"/>
    </xf>
    <xf numFmtId="0" fontId="0" fillId="11" borderId="16" xfId="0" applyFill="1" applyBorder="1">
      <alignment vertical="center"/>
    </xf>
    <xf numFmtId="0" fontId="0" fillId="7" borderId="18" xfId="0" applyFill="1" applyBorder="1">
      <alignment vertical="center"/>
    </xf>
    <xf numFmtId="0" fontId="0" fillId="0" borderId="18" xfId="0" applyBorder="1">
      <alignment vertical="center"/>
    </xf>
    <xf numFmtId="0" fontId="0" fillId="7" borderId="19" xfId="0" applyFill="1" applyBorder="1">
      <alignment vertical="center"/>
    </xf>
    <xf numFmtId="0" fontId="0" fillId="0" borderId="19" xfId="0" applyBorder="1">
      <alignment vertical="center"/>
    </xf>
    <xf numFmtId="0" fontId="0" fillId="4" borderId="16" xfId="0" applyFill="1" applyBorder="1">
      <alignment vertical="center"/>
    </xf>
    <xf numFmtId="0" fontId="0" fillId="12" borderId="18" xfId="0" applyFill="1" applyBorder="1" applyAlignment="1">
      <alignment vertical="center" wrapText="1"/>
    </xf>
    <xf numFmtId="0" fontId="0" fillId="0" borderId="18" xfId="0" applyBorder="1" applyAlignment="1">
      <alignment vertical="center" wrapText="1"/>
    </xf>
    <xf numFmtId="187" fontId="0" fillId="0" borderId="0" xfId="0" applyNumberFormat="1">
      <alignment vertical="center"/>
    </xf>
    <xf numFmtId="189" fontId="36" fillId="0" borderId="2" xfId="0" applyNumberFormat="1" applyFont="1" applyBorder="1" applyAlignment="1" applyProtection="1">
      <alignment horizontal="center" vertical="center"/>
      <protection locked="0"/>
    </xf>
    <xf numFmtId="0" fontId="0" fillId="4" borderId="0" xfId="0" applyFill="1" applyAlignment="1">
      <alignment horizontal="center" vertical="center"/>
    </xf>
    <xf numFmtId="0" fontId="0" fillId="7" borderId="0" xfId="0" applyFill="1" applyAlignment="1">
      <alignment horizontal="center" vertical="center"/>
    </xf>
    <xf numFmtId="189" fontId="35" fillId="0" borderId="1" xfId="0" applyNumberFormat="1" applyFont="1" applyBorder="1" applyAlignment="1" applyProtection="1">
      <alignment horizontal="center" vertical="center"/>
      <protection locked="0"/>
    </xf>
    <xf numFmtId="188" fontId="35" fillId="0" borderId="1" xfId="0" applyNumberFormat="1" applyFont="1" applyBorder="1" applyAlignment="1" applyProtection="1">
      <alignment horizontal="center" vertical="center"/>
      <protection locked="0"/>
    </xf>
    <xf numFmtId="188" fontId="36" fillId="0" borderId="2" xfId="0" applyNumberFormat="1" applyFont="1" applyBorder="1" applyAlignment="1" applyProtection="1">
      <alignment horizontal="center" vertical="center"/>
      <protection locked="0"/>
    </xf>
    <xf numFmtId="186" fontId="0" fillId="11" borderId="16" xfId="0" applyNumberFormat="1" applyFill="1" applyBorder="1">
      <alignment vertical="center"/>
    </xf>
    <xf numFmtId="177" fontId="0" fillId="0" borderId="18" xfId="0" applyNumberFormat="1" applyBorder="1" applyAlignment="1">
      <alignment vertical="center" wrapText="1"/>
    </xf>
    <xf numFmtId="186" fontId="0" fillId="0" borderId="16" xfId="0" applyNumberFormat="1" applyBorder="1">
      <alignment vertical="center"/>
    </xf>
    <xf numFmtId="186" fontId="0" fillId="7" borderId="19" xfId="0" applyNumberFormat="1" applyFill="1" applyBorder="1">
      <alignment vertical="center"/>
    </xf>
    <xf numFmtId="186" fontId="0" fillId="7" borderId="16" xfId="0" applyNumberFormat="1" applyFill="1" applyBorder="1">
      <alignment vertical="center"/>
    </xf>
    <xf numFmtId="0" fontId="0" fillId="0" borderId="20" xfId="0" applyBorder="1">
      <alignment vertical="center"/>
    </xf>
    <xf numFmtId="0" fontId="0" fillId="0" borderId="11" xfId="0" applyBorder="1">
      <alignment vertical="center"/>
    </xf>
    <xf numFmtId="0" fontId="0" fillId="9" borderId="11" xfId="0" applyFill="1" applyBorder="1">
      <alignment vertical="center"/>
    </xf>
    <xf numFmtId="190" fontId="0" fillId="0" borderId="16" xfId="0" applyNumberFormat="1" applyBorder="1">
      <alignment vertical="center"/>
    </xf>
    <xf numFmtId="186" fontId="0" fillId="9" borderId="16" xfId="0" applyNumberFormat="1" applyFill="1" applyBorder="1">
      <alignment vertical="center"/>
    </xf>
    <xf numFmtId="188" fontId="0" fillId="11" borderId="16" xfId="0" applyNumberFormat="1" applyFill="1" applyBorder="1">
      <alignment vertical="center"/>
    </xf>
    <xf numFmtId="188" fontId="0" fillId="0" borderId="16" xfId="0" applyNumberFormat="1" applyBorder="1">
      <alignment vertical="center"/>
    </xf>
    <xf numFmtId="188" fontId="0" fillId="7" borderId="19" xfId="0" applyNumberFormat="1" applyFill="1" applyBorder="1">
      <alignment vertical="center"/>
    </xf>
    <xf numFmtId="188" fontId="0" fillId="7" borderId="16" xfId="0" applyNumberFormat="1" applyFill="1" applyBorder="1">
      <alignment vertical="center"/>
    </xf>
    <xf numFmtId="0" fontId="0" fillId="4" borderId="19" xfId="0" applyFill="1" applyBorder="1">
      <alignment vertical="center"/>
    </xf>
    <xf numFmtId="191" fontId="0" fillId="7" borderId="19" xfId="0" applyNumberFormat="1" applyFill="1" applyBorder="1">
      <alignment vertical="center"/>
    </xf>
    <xf numFmtId="191" fontId="0" fillId="7" borderId="16" xfId="0" applyNumberFormat="1" applyFill="1" applyBorder="1">
      <alignment vertical="center"/>
    </xf>
    <xf numFmtId="0" fontId="0" fillId="12" borderId="16" xfId="0" applyFill="1" applyBorder="1" applyAlignment="1">
      <alignment vertical="center" wrapText="1"/>
    </xf>
    <xf numFmtId="0" fontId="0" fillId="0" borderId="16" xfId="0" applyBorder="1" applyAlignment="1">
      <alignment vertical="center" wrapText="1"/>
    </xf>
    <xf numFmtId="0" fontId="0" fillId="0" borderId="10" xfId="0" applyBorder="1">
      <alignment vertical="center"/>
    </xf>
    <xf numFmtId="0" fontId="0" fillId="7" borderId="18" xfId="0" applyFill="1" applyBorder="1" applyAlignment="1">
      <alignment vertical="center" wrapText="1"/>
    </xf>
    <xf numFmtId="186" fontId="0" fillId="0" borderId="10" xfId="0" applyNumberFormat="1" applyBorder="1" applyAlignment="1">
      <alignment vertical="center" wrapText="1"/>
    </xf>
    <xf numFmtId="0" fontId="0" fillId="13" borderId="11" xfId="0" applyFill="1" applyBorder="1">
      <alignment vertical="center"/>
    </xf>
    <xf numFmtId="0" fontId="0" fillId="2" borderId="16" xfId="0" applyFill="1" applyBorder="1">
      <alignment vertical="center"/>
    </xf>
    <xf numFmtId="187" fontId="0" fillId="0" borderId="16" xfId="0" applyNumberFormat="1" applyBorder="1">
      <alignment vertical="center"/>
    </xf>
    <xf numFmtId="191" fontId="0" fillId="0" borderId="16" xfId="0" applyNumberFormat="1" applyBorder="1">
      <alignment vertical="center"/>
    </xf>
    <xf numFmtId="186" fontId="35" fillId="0" borderId="1" xfId="0" applyNumberFormat="1" applyFont="1" applyBorder="1" applyAlignment="1" applyProtection="1">
      <alignment horizontal="center" vertical="center"/>
      <protection locked="0"/>
    </xf>
    <xf numFmtId="186" fontId="36" fillId="0" borderId="2" xfId="0" applyNumberFormat="1" applyFont="1" applyBorder="1" applyAlignment="1" applyProtection="1">
      <alignment horizontal="center" vertical="center"/>
      <protection locked="0"/>
    </xf>
    <xf numFmtId="189" fontId="35" fillId="7" borderId="15" xfId="0" applyNumberFormat="1" applyFont="1" applyFill="1" applyBorder="1" applyAlignment="1" applyProtection="1">
      <alignment horizontal="center" vertical="center"/>
      <protection locked="0"/>
    </xf>
    <xf numFmtId="189" fontId="36" fillId="7" borderId="15" xfId="0" applyNumberFormat="1" applyFont="1" applyFill="1" applyBorder="1" applyAlignment="1" applyProtection="1">
      <alignment horizontal="center" vertical="center"/>
      <protection locked="0"/>
    </xf>
    <xf numFmtId="189" fontId="36" fillId="7" borderId="5" xfId="0" applyNumberFormat="1" applyFont="1" applyFill="1" applyBorder="1" applyAlignment="1" applyProtection="1">
      <alignment horizontal="center" vertical="center"/>
      <protection locked="0"/>
    </xf>
    <xf numFmtId="189" fontId="35" fillId="7" borderId="15" xfId="0" applyNumberFormat="1" applyFont="1" applyFill="1" applyBorder="1" applyAlignment="1">
      <alignment horizontal="center" vertical="center"/>
    </xf>
    <xf numFmtId="189" fontId="36" fillId="7" borderId="5" xfId="0" applyNumberFormat="1" applyFont="1" applyFill="1" applyBorder="1" applyAlignment="1">
      <alignment horizontal="center" vertical="center"/>
    </xf>
    <xf numFmtId="184" fontId="35" fillId="7" borderId="1" xfId="0" applyNumberFormat="1" applyFont="1" applyFill="1" applyBorder="1" applyAlignment="1">
      <alignment horizontal="center" vertical="center"/>
    </xf>
    <xf numFmtId="188" fontId="35" fillId="7" borderId="1" xfId="0" applyNumberFormat="1" applyFont="1" applyFill="1" applyBorder="1" applyAlignment="1">
      <alignment horizontal="center" vertical="center"/>
    </xf>
    <xf numFmtId="188" fontId="36" fillId="7" borderId="2" xfId="0" applyNumberFormat="1" applyFont="1" applyFill="1" applyBorder="1" applyAlignment="1">
      <alignment horizontal="center" vertical="center"/>
    </xf>
    <xf numFmtId="184" fontId="36" fillId="7" borderId="2" xfId="0" applyNumberFormat="1" applyFont="1" applyFill="1" applyBorder="1" applyAlignment="1">
      <alignment horizontal="center" vertical="center"/>
    </xf>
    <xf numFmtId="186" fontId="35" fillId="7" borderId="1" xfId="0" applyNumberFormat="1" applyFont="1" applyFill="1" applyBorder="1" applyAlignment="1">
      <alignment horizontal="center" vertical="center"/>
    </xf>
    <xf numFmtId="186" fontId="36" fillId="7" borderId="2" xfId="0" applyNumberFormat="1" applyFont="1" applyFill="1" applyBorder="1" applyAlignment="1">
      <alignment horizontal="center" vertical="center"/>
    </xf>
    <xf numFmtId="185" fontId="35" fillId="7" borderId="1" xfId="0" applyNumberFormat="1" applyFont="1" applyFill="1" applyBorder="1" applyAlignment="1" applyProtection="1">
      <alignment horizontal="center" vertical="center"/>
      <protection locked="0"/>
    </xf>
    <xf numFmtId="185" fontId="36" fillId="7" borderId="2" xfId="0" applyNumberFormat="1" applyFont="1" applyFill="1" applyBorder="1" applyAlignment="1" applyProtection="1">
      <alignment horizontal="center" vertical="center"/>
      <protection locked="0"/>
    </xf>
    <xf numFmtId="185" fontId="35" fillId="7" borderId="1" xfId="0" applyNumberFormat="1" applyFont="1" applyFill="1" applyBorder="1" applyAlignment="1">
      <alignment horizontal="center" vertical="center"/>
    </xf>
    <xf numFmtId="185" fontId="36" fillId="7" borderId="2" xfId="0" applyNumberFormat="1" applyFont="1" applyFill="1" applyBorder="1" applyAlignment="1">
      <alignment horizontal="center" vertical="center"/>
    </xf>
    <xf numFmtId="176" fontId="36" fillId="7" borderId="2" xfId="0" applyNumberFormat="1" applyFont="1" applyFill="1" applyBorder="1" applyAlignment="1">
      <alignment horizontal="center" vertical="center"/>
    </xf>
    <xf numFmtId="176" fontId="35" fillId="7" borderId="1" xfId="0" applyNumberFormat="1" applyFont="1" applyFill="1" applyBorder="1" applyAlignment="1">
      <alignment horizontal="center" vertical="center" wrapText="1"/>
    </xf>
    <xf numFmtId="0" fontId="40" fillId="0" borderId="0" xfId="0" applyFont="1" applyAlignment="1">
      <alignment horizontal="center" vertical="center"/>
    </xf>
    <xf numFmtId="0" fontId="18" fillId="0" borderId="1" xfId="0" applyFont="1" applyBorder="1" applyAlignment="1">
      <alignment horizontal="center" vertical="center"/>
    </xf>
    <xf numFmtId="0" fontId="17" fillId="0" borderId="2" xfId="0" applyFont="1" applyBorder="1" applyAlignment="1">
      <alignment horizontal="center" vertical="center"/>
    </xf>
    <xf numFmtId="176" fontId="68" fillId="0" borderId="15" xfId="0" applyNumberFormat="1" applyFont="1" applyBorder="1" applyAlignment="1">
      <alignment horizontal="center" vertical="center" wrapText="1"/>
    </xf>
    <xf numFmtId="176" fontId="69" fillId="0" borderId="15" xfId="0" applyNumberFormat="1" applyFont="1" applyBorder="1" applyAlignment="1">
      <alignment horizontal="center" vertical="center" wrapText="1"/>
    </xf>
    <xf numFmtId="181" fontId="68" fillId="0" borderId="15" xfId="0" applyNumberFormat="1" applyFont="1" applyBorder="1" applyAlignment="1">
      <alignment horizontal="center" vertical="center" wrapText="1"/>
    </xf>
    <xf numFmtId="181" fontId="69" fillId="0" borderId="15" xfId="0" applyNumberFormat="1" applyFont="1" applyBorder="1" applyAlignment="1">
      <alignment horizontal="center" vertical="center" wrapText="1"/>
    </xf>
    <xf numFmtId="176" fontId="44" fillId="0" borderId="1" xfId="0" applyNumberFormat="1" applyFont="1" applyBorder="1" applyAlignment="1">
      <alignment horizontal="center" vertical="center" wrapText="1"/>
    </xf>
    <xf numFmtId="176" fontId="45" fillId="0" borderId="1" xfId="0" applyNumberFormat="1" applyFont="1" applyBorder="1" applyAlignment="1">
      <alignment horizontal="center" vertical="center" wrapText="1"/>
    </xf>
    <xf numFmtId="181" fontId="44" fillId="0" borderId="1" xfId="0" applyNumberFormat="1" applyFont="1" applyBorder="1" applyAlignment="1">
      <alignment horizontal="center" vertical="center" wrapText="1"/>
    </xf>
    <xf numFmtId="181" fontId="45" fillId="0" borderId="1" xfId="0" applyNumberFormat="1" applyFont="1" applyBorder="1" applyAlignment="1">
      <alignment horizontal="center" vertical="center" wrapText="1"/>
    </xf>
    <xf numFmtId="181" fontId="68" fillId="0" borderId="1" xfId="0" applyNumberFormat="1" applyFont="1" applyBorder="1" applyAlignment="1">
      <alignment horizontal="center" vertical="center" wrapText="1"/>
    </xf>
    <xf numFmtId="181" fontId="69" fillId="0" borderId="1" xfId="0" applyNumberFormat="1" applyFont="1" applyBorder="1" applyAlignment="1">
      <alignment horizontal="center" vertical="center" wrapText="1"/>
    </xf>
    <xf numFmtId="176" fontId="68" fillId="0" borderId="1" xfId="0" applyNumberFormat="1" applyFont="1" applyBorder="1" applyAlignment="1">
      <alignment horizontal="center" vertical="center" wrapText="1"/>
    </xf>
    <xf numFmtId="176" fontId="69" fillId="0" borderId="1" xfId="0" applyNumberFormat="1" applyFont="1" applyBorder="1" applyAlignment="1">
      <alignment horizontal="center" vertical="center" wrapText="1"/>
    </xf>
    <xf numFmtId="185" fontId="68" fillId="0" borderId="1" xfId="0" applyNumberFormat="1" applyFont="1" applyBorder="1" applyAlignment="1">
      <alignment horizontal="center" vertical="center" wrapText="1"/>
    </xf>
    <xf numFmtId="185" fontId="69" fillId="0" borderId="1" xfId="0" applyNumberFormat="1" applyFont="1" applyBorder="1" applyAlignment="1">
      <alignment horizontal="center" vertical="center" wrapText="1"/>
    </xf>
    <xf numFmtId="181" fontId="37" fillId="0" borderId="1" xfId="0" applyNumberFormat="1" applyFont="1" applyBorder="1" applyAlignment="1">
      <alignment horizontal="center" vertical="center" wrapText="1"/>
    </xf>
    <xf numFmtId="176" fontId="16" fillId="0" borderId="1" xfId="0" applyNumberFormat="1" applyFont="1" applyBorder="1" applyAlignment="1">
      <alignment horizontal="center" vertical="center" wrapText="1"/>
    </xf>
    <xf numFmtId="176" fontId="37" fillId="0" borderId="1" xfId="0" applyNumberFormat="1" applyFont="1" applyBorder="1" applyAlignment="1">
      <alignment horizontal="center" vertical="center" wrapText="1"/>
    </xf>
    <xf numFmtId="181" fontId="16" fillId="0" borderId="8" xfId="0" applyNumberFormat="1" applyFont="1" applyBorder="1" applyAlignment="1">
      <alignment horizontal="center" vertical="center" wrapText="1"/>
    </xf>
    <xf numFmtId="176" fontId="37" fillId="0" borderId="14" xfId="0" applyNumberFormat="1" applyFont="1" applyBorder="1" applyAlignment="1">
      <alignment horizontal="center" vertical="center" wrapText="1"/>
    </xf>
    <xf numFmtId="177" fontId="16" fillId="0" borderId="1" xfId="0" applyNumberFormat="1" applyFont="1" applyBorder="1" applyAlignment="1">
      <alignment horizontal="center" vertical="center" wrapText="1"/>
    </xf>
    <xf numFmtId="177" fontId="37" fillId="0" borderId="1" xfId="0" applyNumberFormat="1" applyFont="1" applyBorder="1" applyAlignment="1">
      <alignment horizontal="center" vertical="center" wrapText="1"/>
    </xf>
    <xf numFmtId="180" fontId="37" fillId="0" borderId="1" xfId="0" applyNumberFormat="1" applyFont="1" applyBorder="1" applyAlignment="1">
      <alignment horizontal="center" vertical="center" wrapText="1"/>
    </xf>
    <xf numFmtId="181" fontId="16" fillId="0" borderId="1" xfId="0" applyNumberFormat="1" applyFont="1" applyBorder="1" applyAlignment="1">
      <alignment horizontal="center" vertical="center" wrapText="1"/>
    </xf>
    <xf numFmtId="181" fontId="35" fillId="0" borderId="1" xfId="0" applyNumberFormat="1" applyFont="1" applyBorder="1" applyAlignment="1" applyProtection="1">
      <alignment horizontal="center" vertical="center" wrapText="1"/>
      <protection locked="0"/>
    </xf>
    <xf numFmtId="0" fontId="27" fillId="0" borderId="6" xfId="0" applyFont="1" applyBorder="1" applyAlignment="1">
      <alignment horizontal="right" vertical="center"/>
    </xf>
    <xf numFmtId="177" fontId="0" fillId="0" borderId="12" xfId="0" applyNumberFormat="1" applyBorder="1" applyAlignment="1">
      <alignment horizontal="center" vertical="center"/>
    </xf>
    <xf numFmtId="177" fontId="0" fillId="0" borderId="22" xfId="0" applyNumberFormat="1" applyBorder="1" applyAlignment="1">
      <alignment horizontal="center" vertical="center"/>
    </xf>
    <xf numFmtId="193" fontId="36" fillId="0" borderId="2" xfId="0" applyNumberFormat="1" applyFont="1" applyBorder="1" applyAlignment="1" applyProtection="1">
      <alignment horizontal="center" vertical="center"/>
      <protection locked="0"/>
    </xf>
    <xf numFmtId="193" fontId="35" fillId="7" borderId="15" xfId="0" applyNumberFormat="1" applyFont="1" applyFill="1" applyBorder="1" applyAlignment="1">
      <alignment horizontal="center" vertical="center"/>
    </xf>
    <xf numFmtId="193" fontId="36" fillId="7" borderId="5" xfId="0" applyNumberFormat="1" applyFont="1" applyFill="1" applyBorder="1" applyAlignment="1">
      <alignment horizontal="center" vertical="center"/>
    </xf>
    <xf numFmtId="190" fontId="35" fillId="0" borderId="1" xfId="0" applyNumberFormat="1" applyFont="1" applyBorder="1" applyAlignment="1" applyProtection="1">
      <alignment horizontal="center" vertical="center"/>
      <protection locked="0"/>
    </xf>
    <xf numFmtId="176" fontId="64" fillId="0" borderId="8" xfId="0" applyNumberFormat="1" applyFont="1" applyBorder="1" applyAlignment="1">
      <alignment horizontal="center" vertical="center"/>
    </xf>
    <xf numFmtId="176" fontId="64" fillId="0" borderId="2" xfId="0" applyNumberFormat="1" applyFont="1" applyBorder="1" applyAlignment="1">
      <alignment horizontal="center" vertical="center"/>
    </xf>
    <xf numFmtId="181" fontId="64" fillId="0" borderId="6" xfId="0" applyNumberFormat="1" applyFont="1" applyBorder="1" applyAlignment="1">
      <alignment horizontal="center" vertical="center" wrapText="1"/>
    </xf>
    <xf numFmtId="181" fontId="64" fillId="0" borderId="7" xfId="0" applyNumberFormat="1" applyFont="1" applyBorder="1" applyAlignment="1">
      <alignment horizontal="center" vertical="center"/>
    </xf>
    <xf numFmtId="0" fontId="64" fillId="0" borderId="6" xfId="0" applyFont="1" applyBorder="1" applyAlignment="1">
      <alignment horizontal="center" vertical="center"/>
    </xf>
    <xf numFmtId="0" fontId="64" fillId="0" borderId="7" xfId="0" applyFont="1" applyBorder="1" applyAlignment="1">
      <alignment horizontal="center" vertical="center"/>
    </xf>
    <xf numFmtId="176" fontId="64" fillId="0" borderId="6" xfId="0" applyNumberFormat="1" applyFont="1" applyBorder="1" applyAlignment="1">
      <alignment horizontal="center" vertical="center"/>
    </xf>
    <xf numFmtId="176" fontId="64" fillId="0" borderId="7" xfId="0" applyNumberFormat="1" applyFont="1" applyBorder="1" applyAlignment="1">
      <alignment horizontal="center" vertical="center"/>
    </xf>
    <xf numFmtId="178" fontId="34" fillId="0" borderId="0" xfId="0" applyNumberFormat="1" applyFont="1" applyAlignment="1">
      <alignment horizontal="center" vertical="center"/>
    </xf>
    <xf numFmtId="0" fontId="35" fillId="0" borderId="9" xfId="1" applyFont="1" applyFill="1" applyBorder="1" applyAlignment="1" applyProtection="1">
      <alignment horizontal="center" vertical="center"/>
      <protection locked="0"/>
    </xf>
    <xf numFmtId="0" fontId="35" fillId="0" borderId="7" xfId="1" applyFont="1" applyFill="1" applyBorder="1" applyAlignment="1" applyProtection="1">
      <alignment horizontal="center" vertical="center"/>
      <protection locked="0"/>
    </xf>
    <xf numFmtId="0" fontId="63" fillId="0" borderId="3" xfId="1" applyFont="1" applyFill="1" applyBorder="1" applyAlignment="1" applyProtection="1">
      <alignment horizontal="center" vertical="center"/>
      <protection locked="0"/>
    </xf>
    <xf numFmtId="0" fontId="63" fillId="0" borderId="5" xfId="1" applyFont="1" applyFill="1" applyBorder="1" applyAlignment="1" applyProtection="1">
      <alignment horizontal="center" vertical="center"/>
      <protection locked="0"/>
    </xf>
    <xf numFmtId="0" fontId="65" fillId="0" borderId="3" xfId="1" applyFont="1" applyFill="1" applyBorder="1" applyAlignment="1" applyProtection="1">
      <alignment horizontal="center" vertical="center"/>
      <protection locked="0"/>
    </xf>
    <xf numFmtId="0" fontId="65" fillId="0" borderId="5" xfId="1" applyFont="1" applyFill="1" applyBorder="1" applyAlignment="1" applyProtection="1">
      <alignment horizontal="center" vertical="center"/>
      <protection locked="0"/>
    </xf>
    <xf numFmtId="176" fontId="64" fillId="0" borderId="9" xfId="0" applyNumberFormat="1" applyFont="1" applyBorder="1" applyAlignment="1">
      <alignment horizontal="center" vertical="center"/>
    </xf>
    <xf numFmtId="0" fontId="63" fillId="0" borderId="4" xfId="1" applyFont="1" applyFill="1" applyBorder="1" applyAlignment="1" applyProtection="1">
      <alignment horizontal="center" vertical="center"/>
      <protection locked="0"/>
    </xf>
    <xf numFmtId="0" fontId="35" fillId="0" borderId="6" xfId="1" applyFont="1" applyFill="1" applyBorder="1" applyAlignment="1" applyProtection="1">
      <alignment horizontal="center" vertical="center"/>
      <protection locked="0"/>
    </xf>
    <xf numFmtId="176" fontId="64" fillId="0" borderId="8" xfId="0" applyNumberFormat="1" applyFont="1" applyBorder="1" applyAlignment="1">
      <alignment horizontal="center" vertical="center" wrapText="1"/>
    </xf>
    <xf numFmtId="0" fontId="35" fillId="0" borderId="3" xfId="1" applyFont="1" applyFill="1" applyBorder="1" applyAlignment="1" applyProtection="1">
      <alignment horizontal="center" vertical="center"/>
      <protection locked="0"/>
    </xf>
    <xf numFmtId="0" fontId="35" fillId="0" borderId="5" xfId="1" applyFont="1" applyFill="1" applyBorder="1" applyAlignment="1" applyProtection="1">
      <alignment horizontal="center" vertical="center"/>
      <protection locked="0"/>
    </xf>
    <xf numFmtId="0" fontId="35" fillId="0" borderId="4" xfId="1" applyFont="1" applyFill="1" applyBorder="1" applyAlignment="1" applyProtection="1">
      <alignment horizontal="center" vertical="center"/>
      <protection locked="0"/>
    </xf>
    <xf numFmtId="177" fontId="64" fillId="0" borderId="8" xfId="0" applyNumberFormat="1" applyFont="1" applyBorder="1" applyAlignment="1">
      <alignment horizontal="center" vertical="center" wrapText="1"/>
    </xf>
    <xf numFmtId="177" fontId="64" fillId="0" borderId="2" xfId="0" applyNumberFormat="1" applyFont="1" applyBorder="1" applyAlignment="1">
      <alignment horizontal="center" vertical="center"/>
    </xf>
    <xf numFmtId="0" fontId="92" fillId="0" borderId="3" xfId="1" applyFont="1" applyFill="1" applyBorder="1" applyAlignment="1" applyProtection="1">
      <alignment horizontal="center" vertical="center"/>
      <protection locked="0"/>
    </xf>
    <xf numFmtId="0" fontId="92" fillId="0" borderId="5" xfId="1" applyFont="1" applyFill="1" applyBorder="1" applyAlignment="1" applyProtection="1">
      <alignment horizontal="center" vertical="center"/>
      <protection locked="0"/>
    </xf>
    <xf numFmtId="177" fontId="64" fillId="0" borderId="9" xfId="0" applyNumberFormat="1" applyFont="1" applyBorder="1" applyAlignment="1">
      <alignment horizontal="center" vertical="center"/>
    </xf>
    <xf numFmtId="177" fontId="64" fillId="0" borderId="7" xfId="0" applyNumberFormat="1" applyFont="1" applyBorder="1" applyAlignment="1">
      <alignment horizontal="center" vertical="center"/>
    </xf>
    <xf numFmtId="181" fontId="64" fillId="0" borderId="6" xfId="0" applyNumberFormat="1" applyFont="1" applyBorder="1" applyAlignment="1">
      <alignment horizontal="center" vertical="center"/>
    </xf>
    <xf numFmtId="0" fontId="35" fillId="0" borderId="12" xfId="1" applyFont="1" applyFill="1" applyBorder="1" applyAlignment="1" applyProtection="1">
      <alignment horizontal="center" vertical="center"/>
      <protection locked="0"/>
    </xf>
    <xf numFmtId="0" fontId="35" fillId="0" borderId="22" xfId="1" applyFont="1" applyFill="1" applyBorder="1" applyAlignment="1" applyProtection="1">
      <alignment horizontal="center" vertical="center"/>
      <protection locked="0"/>
    </xf>
    <xf numFmtId="0" fontId="0" fillId="0" borderId="10" xfId="0" applyBorder="1" applyAlignment="1">
      <alignment horizontal="center" vertical="center"/>
    </xf>
    <xf numFmtId="0" fontId="0" fillId="0" borderId="0" xfId="0"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0" fillId="7" borderId="10" xfId="0" applyFill="1" applyBorder="1" applyAlignment="1">
      <alignment horizontal="center" vertical="center"/>
    </xf>
    <xf numFmtId="0" fontId="0" fillId="0" borderId="16" xfId="0" applyBorder="1" applyAlignment="1">
      <alignment horizontal="center" vertical="center"/>
    </xf>
    <xf numFmtId="0" fontId="0" fillId="4" borderId="10" xfId="0" applyFill="1" applyBorder="1" applyAlignment="1">
      <alignment horizontal="center" vertical="center"/>
    </xf>
    <xf numFmtId="0" fontId="0" fillId="4" borderId="17" xfId="0" applyFill="1" applyBorder="1" applyAlignment="1">
      <alignment horizontal="center" vertical="center"/>
    </xf>
    <xf numFmtId="0" fontId="0" fillId="7" borderId="17" xfId="0" applyFill="1" applyBorder="1" applyAlignment="1">
      <alignment horizontal="center" vertical="center"/>
    </xf>
    <xf numFmtId="0" fontId="0" fillId="0" borderId="21" xfId="0" applyBorder="1" applyAlignment="1">
      <alignment horizontal="center" vertical="center"/>
    </xf>
    <xf numFmtId="179" fontId="18" fillId="0" borderId="16" xfId="0" applyNumberFormat="1" applyFont="1" applyBorder="1" applyAlignment="1">
      <alignment horizontal="center" vertical="center"/>
    </xf>
    <xf numFmtId="179" fontId="17" fillId="0" borderId="16" xfId="0" applyNumberFormat="1" applyFont="1" applyBorder="1" applyAlignment="1">
      <alignment horizontal="center" vertical="center"/>
    </xf>
    <xf numFmtId="0" fontId="19" fillId="0" borderId="16" xfId="0" applyFont="1" applyBorder="1" applyAlignment="1">
      <alignment horizontal="center" vertical="center"/>
    </xf>
    <xf numFmtId="0" fontId="14" fillId="0" borderId="16" xfId="0" applyFont="1" applyBorder="1" applyAlignment="1">
      <alignment horizontal="center" vertical="center"/>
    </xf>
    <xf numFmtId="179" fontId="17" fillId="0" borderId="18" xfId="0" applyNumberFormat="1" applyFont="1" applyBorder="1" applyAlignment="1">
      <alignment horizontal="center" vertical="center"/>
    </xf>
    <xf numFmtId="179" fontId="17" fillId="0" borderId="19" xfId="0" applyNumberFormat="1" applyFont="1" applyBorder="1" applyAlignment="1">
      <alignment horizontal="center" vertical="center"/>
    </xf>
    <xf numFmtId="0" fontId="5" fillId="0" borderId="16" xfId="0" applyFont="1" applyBorder="1" applyAlignment="1">
      <alignment horizontal="center" vertical="center"/>
    </xf>
    <xf numFmtId="14" fontId="16" fillId="0" borderId="0" xfId="0" applyNumberFormat="1" applyFont="1" applyAlignment="1">
      <alignment horizontal="center" vertical="center"/>
    </xf>
    <xf numFmtId="179" fontId="16" fillId="0" borderId="16" xfId="0" applyNumberFormat="1" applyFont="1" applyBorder="1" applyAlignment="1">
      <alignment horizontal="center" vertical="center"/>
    </xf>
    <xf numFmtId="0" fontId="16" fillId="0" borderId="16" xfId="0" applyFont="1" applyBorder="1" applyAlignment="1">
      <alignment horizontal="center" vertical="center"/>
    </xf>
    <xf numFmtId="0" fontId="37" fillId="0" borderId="16" xfId="0" applyFont="1" applyBorder="1" applyAlignment="1">
      <alignment horizontal="center" vertical="center"/>
    </xf>
    <xf numFmtId="0" fontId="94" fillId="14" borderId="0" xfId="0" applyFont="1" applyFill="1" applyAlignment="1">
      <alignment horizontal="center" vertical="center"/>
    </xf>
    <xf numFmtId="0" fontId="95" fillId="14" borderId="0" xfId="0" applyFont="1" applyFill="1" applyAlignment="1">
      <alignment horizontal="center" vertical="center"/>
    </xf>
    <xf numFmtId="0" fontId="96" fillId="0" borderId="0" xfId="0" applyFont="1" applyAlignment="1">
      <alignment horizontal="center" vertical="center"/>
    </xf>
    <xf numFmtId="0" fontId="62" fillId="0" borderId="0" xfId="0" applyFont="1" applyAlignment="1">
      <alignment horizontal="center" vertical="center"/>
    </xf>
    <xf numFmtId="2" fontId="60" fillId="0" borderId="0" xfId="0" applyNumberFormat="1" applyFont="1" applyAlignment="1">
      <alignment horizontal="center" vertical="center"/>
    </xf>
    <xf numFmtId="2" fontId="60" fillId="0" borderId="6" xfId="0" applyNumberFormat="1" applyFont="1" applyBorder="1" applyAlignment="1">
      <alignment horizontal="center" vertical="center"/>
    </xf>
    <xf numFmtId="0" fontId="49" fillId="0" borderId="0" xfId="0" applyFont="1" applyAlignment="1">
      <alignment horizontal="center" vertical="center"/>
    </xf>
    <xf numFmtId="2" fontId="91" fillId="0" borderId="0" xfId="0" applyNumberFormat="1" applyFont="1" applyAlignment="1">
      <alignment horizontal="center" vertical="center"/>
    </xf>
    <xf numFmtId="2" fontId="91" fillId="0" borderId="6" xfId="0" applyNumberFormat="1" applyFont="1" applyBorder="1" applyAlignment="1">
      <alignment horizontal="center" vertical="center"/>
    </xf>
    <xf numFmtId="2" fontId="91" fillId="0" borderId="4" xfId="0" applyNumberFormat="1" applyFont="1" applyBorder="1" applyAlignment="1">
      <alignment horizontal="center" vertical="center"/>
    </xf>
    <xf numFmtId="14" fontId="38" fillId="0" borderId="0" xfId="0" applyNumberFormat="1" applyFont="1" applyAlignment="1">
      <alignment horizontal="left" vertical="center"/>
    </xf>
    <xf numFmtId="0" fontId="50" fillId="0" borderId="0" xfId="0" applyFont="1" applyAlignment="1">
      <alignment horizontal="center" vertical="center"/>
    </xf>
    <xf numFmtId="0" fontId="26" fillId="0" borderId="0" xfId="0" applyFont="1" applyAlignment="1">
      <alignment horizontal="center" vertical="top"/>
    </xf>
    <xf numFmtId="0" fontId="24" fillId="0" borderId="0" xfId="0" applyFont="1" applyAlignment="1">
      <alignment horizontal="center" vertical="center"/>
    </xf>
    <xf numFmtId="0" fontId="24" fillId="0" borderId="6" xfId="0" applyFont="1" applyBorder="1" applyAlignment="1">
      <alignment horizontal="center" vertical="center"/>
    </xf>
    <xf numFmtId="0" fontId="29" fillId="0" borderId="0" xfId="0" applyFont="1" applyAlignment="1">
      <alignment horizontal="center" vertical="center"/>
    </xf>
    <xf numFmtId="0" fontId="29" fillId="0" borderId="6" xfId="0" applyFont="1" applyBorder="1" applyAlignment="1">
      <alignment horizontal="center" vertical="center"/>
    </xf>
    <xf numFmtId="0" fontId="93" fillId="0" borderId="4" xfId="0" applyFont="1" applyBorder="1" applyAlignment="1">
      <alignment horizontal="center" vertical="center"/>
    </xf>
    <xf numFmtId="0" fontId="93" fillId="0" borderId="0" xfId="0" applyFont="1" applyAlignment="1">
      <alignment horizontal="center" vertical="center"/>
    </xf>
    <xf numFmtId="0" fontId="25" fillId="0" borderId="0" xfId="0" applyFont="1" applyAlignment="1">
      <alignment horizontal="center" vertical="center"/>
    </xf>
    <xf numFmtId="0" fontId="25" fillId="0" borderId="6" xfId="0" applyFont="1" applyBorder="1" applyAlignment="1">
      <alignment horizontal="center" vertical="center"/>
    </xf>
    <xf numFmtId="14" fontId="38" fillId="0" borderId="6" xfId="0" applyNumberFormat="1" applyFont="1" applyBorder="1" applyAlignment="1">
      <alignment horizontal="left" vertical="center"/>
    </xf>
    <xf numFmtId="0" fontId="97" fillId="0" borderId="10" xfId="0" applyFont="1" applyBorder="1" applyAlignment="1">
      <alignment horizontal="center" vertical="top"/>
    </xf>
    <xf numFmtId="0" fontId="97" fillId="0" borderId="0" xfId="0" applyFont="1" applyAlignment="1">
      <alignment horizontal="center" vertical="top"/>
    </xf>
    <xf numFmtId="0" fontId="97" fillId="0" borderId="11" xfId="0" applyFont="1" applyBorder="1" applyAlignment="1">
      <alignment horizontal="center" vertical="top"/>
    </xf>
    <xf numFmtId="2" fontId="99" fillId="0" borderId="10" xfId="0" applyNumberFormat="1" applyFont="1" applyBorder="1" applyAlignment="1">
      <alignment horizontal="right" vertical="center"/>
    </xf>
    <xf numFmtId="2" fontId="99" fillId="0" borderId="0" xfId="0" applyNumberFormat="1" applyFont="1" applyAlignment="1">
      <alignment horizontal="right" vertical="center"/>
    </xf>
    <xf numFmtId="2" fontId="99" fillId="0" borderId="11" xfId="0" applyNumberFormat="1" applyFont="1" applyBorder="1" applyAlignment="1">
      <alignment horizontal="right" vertical="center"/>
    </xf>
    <xf numFmtId="2" fontId="100" fillId="0" borderId="10" xfId="0" applyNumberFormat="1" applyFont="1" applyBorder="1" applyAlignment="1">
      <alignment horizontal="right" vertical="center"/>
    </xf>
    <xf numFmtId="2" fontId="100" fillId="0" borderId="0" xfId="0" applyNumberFormat="1" applyFont="1" applyAlignment="1">
      <alignment horizontal="right" vertical="center"/>
    </xf>
    <xf numFmtId="2" fontId="100" fillId="0" borderId="11" xfId="0" applyNumberFormat="1" applyFont="1" applyBorder="1" applyAlignment="1">
      <alignment horizontal="right" vertical="center"/>
    </xf>
    <xf numFmtId="14" fontId="66" fillId="0" borderId="0" xfId="0" applyNumberFormat="1" applyFont="1" applyAlignment="1">
      <alignment horizontal="left" vertical="center"/>
    </xf>
    <xf numFmtId="0" fontId="66" fillId="0" borderId="0" xfId="0" applyFont="1" applyAlignment="1">
      <alignment horizontal="left" vertical="center"/>
    </xf>
    <xf numFmtId="0" fontId="12" fillId="0" borderId="0" xfId="0" applyFont="1" applyAlignment="1">
      <alignment horizontal="center" vertical="center"/>
    </xf>
    <xf numFmtId="0" fontId="12" fillId="0" borderId="11" xfId="0" applyFont="1" applyBorder="1" applyAlignment="1">
      <alignment horizontal="center" vertical="center"/>
    </xf>
    <xf numFmtId="0" fontId="98" fillId="0" borderId="10" xfId="0" applyFont="1" applyBorder="1" applyAlignment="1">
      <alignment horizontal="center" vertical="center"/>
    </xf>
    <xf numFmtId="0" fontId="98" fillId="0" borderId="0" xfId="0" applyFont="1" applyAlignment="1">
      <alignment horizontal="center" vertical="center"/>
    </xf>
    <xf numFmtId="0" fontId="33" fillId="0" borderId="0" xfId="0" applyFont="1" applyAlignment="1">
      <alignment horizontal="center" vertical="center"/>
    </xf>
    <xf numFmtId="0" fontId="33" fillId="0" borderId="11" xfId="0" applyFont="1" applyBorder="1" applyAlignment="1">
      <alignment horizontal="center" vertical="center"/>
    </xf>
    <xf numFmtId="0" fontId="13" fillId="0" borderId="0" xfId="0" applyFont="1" applyAlignment="1">
      <alignment horizontal="center" vertical="center"/>
    </xf>
    <xf numFmtId="0" fontId="13" fillId="0" borderId="11" xfId="0" applyFont="1" applyBorder="1" applyAlignment="1">
      <alignment horizontal="center" vertical="center"/>
    </xf>
    <xf numFmtId="0" fontId="46" fillId="0" borderId="0" xfId="0" applyFont="1" applyAlignment="1">
      <alignment horizontal="center" vertical="center"/>
    </xf>
    <xf numFmtId="0" fontId="78" fillId="0" borderId="0" xfId="0" applyFont="1" applyAlignment="1">
      <alignment horizontal="center" vertical="center"/>
    </xf>
    <xf numFmtId="183" fontId="76" fillId="0" borderId="0" xfId="0" applyNumberFormat="1" applyFont="1" applyAlignment="1">
      <alignment horizontal="center" vertical="center"/>
    </xf>
    <xf numFmtId="0" fontId="70" fillId="0" borderId="0" xfId="0" applyFont="1" applyAlignment="1">
      <alignment horizontal="center" vertical="center"/>
    </xf>
    <xf numFmtId="183" fontId="80" fillId="0" borderId="0" xfId="0" applyNumberFormat="1" applyFont="1" applyAlignment="1">
      <alignment horizontal="center" vertical="center"/>
    </xf>
    <xf numFmtId="192" fontId="79" fillId="0" borderId="0" xfId="0" applyNumberFormat="1" applyFont="1" applyAlignment="1">
      <alignment horizontal="center" vertical="center"/>
    </xf>
    <xf numFmtId="0" fontId="82" fillId="0" borderId="0" xfId="0" applyFont="1" applyAlignment="1">
      <alignment horizontal="center" vertical="center"/>
    </xf>
    <xf numFmtId="0" fontId="84" fillId="0" borderId="0" xfId="0" applyFont="1" applyAlignment="1">
      <alignment horizontal="center" vertical="center"/>
    </xf>
    <xf numFmtId="0" fontId="71" fillId="0" borderId="0" xfId="0" applyFont="1" applyAlignment="1">
      <alignment horizontal="center" vertical="center"/>
    </xf>
    <xf numFmtId="183" fontId="77" fillId="0" borderId="0" xfId="0" applyNumberFormat="1" applyFont="1" applyAlignment="1">
      <alignment horizontal="center" vertical="center"/>
    </xf>
    <xf numFmtId="0" fontId="83" fillId="0" borderId="0" xfId="0" applyFont="1" applyAlignment="1">
      <alignment horizontal="center" vertical="center"/>
    </xf>
    <xf numFmtId="0" fontId="81" fillId="0" borderId="0" xfId="0" applyFont="1" applyAlignment="1">
      <alignment horizontal="center" vertical="center"/>
    </xf>
    <xf numFmtId="0" fontId="75" fillId="0" borderId="0" xfId="0" applyFont="1" applyAlignment="1">
      <alignment horizontal="center" vertical="center"/>
    </xf>
    <xf numFmtId="0" fontId="72" fillId="0" borderId="0" xfId="0" applyFont="1" applyAlignment="1">
      <alignment horizontal="center" vertical="center"/>
    </xf>
    <xf numFmtId="14" fontId="74" fillId="0" borderId="0" xfId="0" applyNumberFormat="1" applyFont="1" applyAlignment="1">
      <alignment horizontal="center" vertical="center"/>
    </xf>
    <xf numFmtId="14" fontId="0" fillId="0" borderId="0" xfId="0" applyNumberFormat="1" applyAlignment="1">
      <alignment horizontal="center" vertical="center"/>
    </xf>
    <xf numFmtId="14" fontId="72" fillId="0" borderId="0" xfId="0" applyNumberFormat="1" applyFont="1" applyAlignment="1">
      <alignment horizontal="center" vertical="center"/>
    </xf>
    <xf numFmtId="0" fontId="73" fillId="0" borderId="0" xfId="0" applyFont="1" applyAlignment="1">
      <alignment horizontal="center" vertical="center"/>
    </xf>
    <xf numFmtId="0" fontId="74" fillId="0" borderId="0" xfId="0" applyFont="1" applyAlignment="1">
      <alignment horizontal="center" vertical="center"/>
    </xf>
    <xf numFmtId="179" fontId="17" fillId="6" borderId="3" xfId="0" applyNumberFormat="1" applyFont="1" applyFill="1" applyBorder="1" applyAlignment="1">
      <alignment horizontal="center" vertical="center"/>
    </xf>
    <xf numFmtId="179" fontId="17" fillId="6" borderId="5" xfId="0" applyNumberFormat="1" applyFont="1" applyFill="1" applyBorder="1" applyAlignment="1">
      <alignment horizontal="center" vertical="center"/>
    </xf>
    <xf numFmtId="0" fontId="14" fillId="6" borderId="8" xfId="0" applyFont="1" applyFill="1" applyBorder="1" applyAlignment="1">
      <alignment horizontal="center" vertical="center"/>
    </xf>
    <xf numFmtId="0" fontId="14" fillId="6" borderId="2" xfId="0" applyFont="1" applyFill="1" applyBorder="1" applyAlignment="1">
      <alignment horizontal="center" vertical="center"/>
    </xf>
    <xf numFmtId="0" fontId="37" fillId="6" borderId="8" xfId="0" applyFont="1" applyFill="1" applyBorder="1" applyAlignment="1">
      <alignment horizontal="center" vertical="center"/>
    </xf>
    <xf numFmtId="0" fontId="37" fillId="6" borderId="2" xfId="0" applyFont="1" applyFill="1" applyBorder="1" applyAlignment="1">
      <alignment horizontal="center" vertical="center"/>
    </xf>
    <xf numFmtId="179" fontId="17" fillId="6" borderId="8" xfId="0" applyNumberFormat="1" applyFont="1" applyFill="1" applyBorder="1" applyAlignment="1">
      <alignment horizontal="center" vertical="center"/>
    </xf>
    <xf numFmtId="179" fontId="17" fillId="6" borderId="2" xfId="0" applyNumberFormat="1" applyFont="1" applyFill="1" applyBorder="1" applyAlignment="1">
      <alignment horizontal="center" vertical="center"/>
    </xf>
    <xf numFmtId="179" fontId="17" fillId="6" borderId="14" xfId="0" applyNumberFormat="1" applyFont="1" applyFill="1" applyBorder="1" applyAlignment="1">
      <alignment horizontal="center" vertical="center"/>
    </xf>
    <xf numFmtId="0" fontId="47" fillId="0" borderId="10" xfId="0" applyFont="1" applyBorder="1" applyAlignment="1">
      <alignment horizontal="center" vertical="top"/>
    </xf>
    <xf numFmtId="0" fontId="47" fillId="0" borderId="0" xfId="0" applyFont="1" applyAlignment="1">
      <alignment horizontal="center" vertical="top"/>
    </xf>
    <xf numFmtId="0" fontId="47" fillId="0" borderId="11" xfId="0" applyFont="1" applyBorder="1" applyAlignment="1">
      <alignment horizontal="center" vertical="top"/>
    </xf>
    <xf numFmtId="2" fontId="48" fillId="0" borderId="10" xfId="0" applyNumberFormat="1" applyFont="1" applyBorder="1" applyAlignment="1">
      <alignment horizontal="right" vertical="center"/>
    </xf>
    <xf numFmtId="2" fontId="48" fillId="0" borderId="0" xfId="0" applyNumberFormat="1" applyFont="1" applyAlignment="1">
      <alignment horizontal="right" vertical="center"/>
    </xf>
    <xf numFmtId="2" fontId="48" fillId="0" borderId="11" xfId="0" applyNumberFormat="1" applyFont="1" applyBorder="1" applyAlignment="1">
      <alignment horizontal="right" vertical="center"/>
    </xf>
    <xf numFmtId="14" fontId="12" fillId="0" borderId="0" xfId="0" applyNumberFormat="1" applyFont="1" applyAlignment="1">
      <alignment horizontal="left" vertical="center"/>
    </xf>
    <xf numFmtId="0" fontId="12" fillId="0" borderId="0" xfId="0" applyFont="1" applyAlignment="1">
      <alignment horizontal="left" vertical="center"/>
    </xf>
    <xf numFmtId="0" fontId="25" fillId="0" borderId="10" xfId="0" applyFont="1" applyBorder="1" applyAlignment="1">
      <alignment horizontal="center" vertical="center"/>
    </xf>
    <xf numFmtId="0" fontId="38" fillId="0" borderId="0" xfId="0" applyFont="1" applyAlignment="1">
      <alignment horizontal="left" vertical="center"/>
    </xf>
    <xf numFmtId="0" fontId="22" fillId="0" borderId="0" xfId="0" applyFont="1" applyAlignment="1">
      <alignment horizontal="center" vertical="top"/>
    </xf>
    <xf numFmtId="0" fontId="21" fillId="0" borderId="0" xfId="0" applyFont="1" applyAlignment="1">
      <alignment horizontal="left" vertical="center"/>
    </xf>
    <xf numFmtId="2" fontId="57" fillId="0" borderId="0" xfId="0" applyNumberFormat="1" applyFont="1" applyAlignment="1">
      <alignment horizontal="right" vertical="center"/>
    </xf>
    <xf numFmtId="2" fontId="57" fillId="0" borderId="6" xfId="0" applyNumberFormat="1" applyFont="1" applyBorder="1" applyAlignment="1">
      <alignment horizontal="right" vertical="center"/>
    </xf>
    <xf numFmtId="2" fontId="58" fillId="0" borderId="0" xfId="0" applyNumberFormat="1" applyFont="1" applyAlignment="1">
      <alignment horizontal="right" vertical="center"/>
    </xf>
    <xf numFmtId="2" fontId="58" fillId="0" borderId="6" xfId="0" applyNumberFormat="1" applyFont="1" applyBorder="1" applyAlignment="1">
      <alignment horizontal="right" vertical="center"/>
    </xf>
    <xf numFmtId="0" fontId="30" fillId="0" borderId="0" xfId="0" applyFont="1" applyAlignment="1">
      <alignment horizontal="center" vertical="center"/>
    </xf>
    <xf numFmtId="0" fontId="30" fillId="0" borderId="6" xfId="0" applyFont="1" applyBorder="1" applyAlignment="1">
      <alignment horizontal="center" vertical="center"/>
    </xf>
    <xf numFmtId="0" fontId="21" fillId="0" borderId="0" xfId="0" applyFont="1" applyAlignment="1">
      <alignment horizontal="center" vertical="center"/>
    </xf>
    <xf numFmtId="2" fontId="51" fillId="0" borderId="0" xfId="0" applyNumberFormat="1" applyFont="1" applyAlignment="1">
      <alignment horizontal="right" vertical="center"/>
    </xf>
    <xf numFmtId="2" fontId="51" fillId="0" borderId="6" xfId="0" applyNumberFormat="1" applyFont="1" applyBorder="1" applyAlignment="1">
      <alignment horizontal="right" vertical="center"/>
    </xf>
    <xf numFmtId="2" fontId="55" fillId="0" borderId="0" xfId="0" applyNumberFormat="1" applyFont="1" applyAlignment="1">
      <alignment horizontal="right" vertical="center"/>
    </xf>
    <xf numFmtId="2" fontId="55" fillId="0" borderId="6" xfId="0" applyNumberFormat="1" applyFont="1" applyBorder="1" applyAlignment="1">
      <alignment horizontal="right" vertical="center"/>
    </xf>
    <xf numFmtId="2" fontId="56" fillId="0" borderId="0" xfId="0" applyNumberFormat="1" applyFont="1" applyAlignment="1">
      <alignment horizontal="right" vertical="center"/>
    </xf>
    <xf numFmtId="2" fontId="56" fillId="0" borderId="6" xfId="0" applyNumberFormat="1" applyFont="1" applyBorder="1" applyAlignment="1">
      <alignment horizontal="right" vertical="center"/>
    </xf>
    <xf numFmtId="2" fontId="53" fillId="0" borderId="0" xfId="0" applyNumberFormat="1" applyFont="1" applyAlignment="1">
      <alignment horizontal="right" vertical="center"/>
    </xf>
    <xf numFmtId="2" fontId="53" fillId="0" borderId="6" xfId="0" applyNumberFormat="1" applyFont="1" applyBorder="1" applyAlignment="1">
      <alignment horizontal="right" vertical="center"/>
    </xf>
    <xf numFmtId="2" fontId="52" fillId="0" borderId="0" xfId="0" applyNumberFormat="1" applyFont="1" applyAlignment="1">
      <alignment horizontal="right" vertical="center"/>
    </xf>
    <xf numFmtId="2" fontId="52" fillId="0" borderId="6" xfId="0" applyNumberFormat="1" applyFont="1" applyBorder="1" applyAlignment="1">
      <alignment horizontal="right" vertical="center"/>
    </xf>
    <xf numFmtId="189" fontId="35" fillId="7" borderId="1" xfId="0" applyNumberFormat="1" applyFont="1" applyFill="1" applyBorder="1" applyAlignment="1" applyProtection="1">
      <alignment horizontal="center" vertical="center"/>
      <protection locked="0"/>
    </xf>
    <xf numFmtId="176" fontId="68" fillId="0" borderId="23" xfId="0" applyNumberFormat="1" applyFont="1" applyBorder="1" applyAlignment="1">
      <alignment horizontal="center" vertical="center" wrapText="1"/>
    </xf>
    <xf numFmtId="181" fontId="69" fillId="0" borderId="2" xfId="0" applyNumberFormat="1" applyFont="1" applyBorder="1" applyAlignment="1">
      <alignment horizontal="center" vertical="center" wrapText="1"/>
    </xf>
    <xf numFmtId="185" fontId="35" fillId="0" borderId="15" xfId="0" applyNumberFormat="1" applyFont="1" applyBorder="1" applyAlignment="1" applyProtection="1">
      <alignment horizontal="center" vertical="center"/>
      <protection locked="0"/>
    </xf>
    <xf numFmtId="180" fontId="16" fillId="0" borderId="13" xfId="0" applyNumberFormat="1" applyFont="1" applyBorder="1" applyAlignment="1">
      <alignment horizontal="center" vertical="center" wrapText="1"/>
    </xf>
    <xf numFmtId="181" fontId="37" fillId="0" borderId="2" xfId="0" applyNumberFormat="1" applyFont="1" applyBorder="1" applyAlignment="1">
      <alignment horizontal="center" vertical="center" wrapText="1"/>
    </xf>
    <xf numFmtId="2" fontId="101" fillId="0" borderId="0" xfId="0" applyNumberFormat="1" applyFont="1" applyAlignment="1">
      <alignment horizontal="right" vertical="center"/>
    </xf>
    <xf numFmtId="2" fontId="101" fillId="0" borderId="6" xfId="0" applyNumberFormat="1" applyFont="1" applyBorder="1" applyAlignment="1">
      <alignment horizontal="right" vertical="center"/>
    </xf>
    <xf numFmtId="185" fontId="35" fillId="7" borderId="24" xfId="0" applyNumberFormat="1" applyFont="1" applyFill="1" applyBorder="1" applyAlignment="1">
      <alignment horizontal="center" vertical="center"/>
    </xf>
    <xf numFmtId="181" fontId="68" fillId="0" borderId="25" xfId="0" applyNumberFormat="1" applyFont="1" applyBorder="1" applyAlignment="1">
      <alignment horizontal="center" vertical="center" wrapText="1"/>
    </xf>
    <xf numFmtId="0" fontId="64" fillId="0" borderId="26" xfId="0" applyFont="1" applyBorder="1" applyAlignment="1">
      <alignment horizontal="center" vertical="center"/>
    </xf>
    <xf numFmtId="0" fontId="64" fillId="0" borderId="27" xfId="0" applyFont="1" applyBorder="1" applyAlignment="1">
      <alignment horizontal="center" vertical="center"/>
    </xf>
    <xf numFmtId="176" fontId="64" fillId="0" borderId="26" xfId="0" applyNumberFormat="1" applyFont="1" applyBorder="1" applyAlignment="1">
      <alignment horizontal="center" vertical="center"/>
    </xf>
    <xf numFmtId="176" fontId="64" fillId="0" borderId="27" xfId="0" applyNumberFormat="1" applyFont="1" applyBorder="1" applyAlignment="1">
      <alignment horizontal="center" vertical="center"/>
    </xf>
    <xf numFmtId="0" fontId="17" fillId="0" borderId="1" xfId="0" applyFont="1" applyBorder="1" applyAlignment="1">
      <alignment horizontal="center" vertical="center"/>
    </xf>
    <xf numFmtId="185" fontId="36" fillId="0" borderId="1" xfId="0" applyNumberFormat="1" applyFont="1" applyBorder="1" applyAlignment="1" applyProtection="1">
      <alignment horizontal="center" vertical="center"/>
      <protection locked="0"/>
    </xf>
    <xf numFmtId="185" fontId="36" fillId="7" borderId="1" xfId="0" applyNumberFormat="1" applyFont="1" applyFill="1" applyBorder="1" applyAlignment="1" applyProtection="1">
      <alignment horizontal="center" vertical="center"/>
      <protection locked="0"/>
    </xf>
    <xf numFmtId="176" fontId="36" fillId="0" borderId="1" xfId="0" applyNumberFormat="1" applyFont="1" applyBorder="1" applyAlignment="1" applyProtection="1">
      <alignment horizontal="center" vertical="center"/>
      <protection locked="0"/>
    </xf>
    <xf numFmtId="176" fontId="36" fillId="7" borderId="1" xfId="0" applyNumberFormat="1" applyFont="1" applyFill="1" applyBorder="1" applyAlignment="1">
      <alignment horizontal="center" vertical="center"/>
    </xf>
  </cellXfs>
  <cellStyles count="2">
    <cellStyle name="ハイパーリンク" xfId="1" builtinId="8"/>
    <cellStyle name="標準" xfId="0" builtinId="0"/>
  </cellStyles>
  <dxfs count="0"/>
  <tableStyles count="0" defaultTableStyle="TableStyleMedium9" defaultPivotStyle="PivotStyleLight16"/>
  <colors>
    <mruColors>
      <color rgb="FFFF3300"/>
      <color rgb="FF0747FD"/>
      <color rgb="FFFFD9D9"/>
      <color rgb="FFD1FFD2"/>
      <color rgb="FF8DFF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8" Type="http://schemas.openxmlformats.org/officeDocument/2006/relationships/image" Target="../media/image8.gif"/><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jpe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gif"/><Relationship Id="rId2" Type="http://schemas.openxmlformats.org/officeDocument/2006/relationships/image" Target="../media/image2.jpe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gif"/><Relationship Id="rId19" Type="http://schemas.openxmlformats.org/officeDocument/2006/relationships/image" Target="../media/image19.png"/><Relationship Id="rId4" Type="http://schemas.openxmlformats.org/officeDocument/2006/relationships/image" Target="../media/image4.gif"/><Relationship Id="rId9" Type="http://schemas.openxmlformats.org/officeDocument/2006/relationships/image" Target="../media/image9.gif"/><Relationship Id="rId1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9.gif"/><Relationship Id="rId18" Type="http://schemas.openxmlformats.org/officeDocument/2006/relationships/image" Target="../media/image17.gif"/><Relationship Id="rId3" Type="http://schemas.openxmlformats.org/officeDocument/2006/relationships/image" Target="../media/image4.gif"/><Relationship Id="rId7" Type="http://schemas.openxmlformats.org/officeDocument/2006/relationships/image" Target="../media/image11.png"/><Relationship Id="rId12" Type="http://schemas.openxmlformats.org/officeDocument/2006/relationships/image" Target="../media/image19.png"/><Relationship Id="rId17" Type="http://schemas.openxmlformats.org/officeDocument/2006/relationships/image" Target="../media/image7.png"/><Relationship Id="rId2" Type="http://schemas.openxmlformats.org/officeDocument/2006/relationships/image" Target="../media/image22.jpeg"/><Relationship Id="rId16" Type="http://schemas.openxmlformats.org/officeDocument/2006/relationships/image" Target="../media/image15.png"/><Relationship Id="rId1" Type="http://schemas.openxmlformats.org/officeDocument/2006/relationships/image" Target="../media/image21.jpeg"/><Relationship Id="rId6" Type="http://schemas.openxmlformats.org/officeDocument/2006/relationships/image" Target="../media/image6.png"/><Relationship Id="rId11" Type="http://schemas.openxmlformats.org/officeDocument/2006/relationships/image" Target="../media/image18.png"/><Relationship Id="rId5" Type="http://schemas.openxmlformats.org/officeDocument/2006/relationships/image" Target="../media/image5.png"/><Relationship Id="rId15" Type="http://schemas.openxmlformats.org/officeDocument/2006/relationships/image" Target="../media/image10.gif"/><Relationship Id="rId10" Type="http://schemas.openxmlformats.org/officeDocument/2006/relationships/image" Target="../media/image8.gif"/><Relationship Id="rId19" Type="http://schemas.openxmlformats.org/officeDocument/2006/relationships/image" Target="../media/image14.png"/><Relationship Id="rId4" Type="http://schemas.openxmlformats.org/officeDocument/2006/relationships/image" Target="../media/image23.png"/><Relationship Id="rId9" Type="http://schemas.openxmlformats.org/officeDocument/2006/relationships/image" Target="../media/image13.png"/><Relationship Id="rId14" Type="http://schemas.openxmlformats.org/officeDocument/2006/relationships/image" Target="../media/image16.png"/></Relationships>
</file>

<file path=xl/drawings/_rels/drawing6.xml.rels><?xml version="1.0" encoding="UTF-8" standalone="yes"?>
<Relationships xmlns="http://schemas.openxmlformats.org/package/2006/relationships"><Relationship Id="rId8" Type="http://schemas.openxmlformats.org/officeDocument/2006/relationships/image" Target="../media/image31.jpeg"/><Relationship Id="rId13" Type="http://schemas.openxmlformats.org/officeDocument/2006/relationships/image" Target="../media/image36.jpeg"/><Relationship Id="rId3" Type="http://schemas.openxmlformats.org/officeDocument/2006/relationships/image" Target="../media/image26.jpeg"/><Relationship Id="rId7" Type="http://schemas.openxmlformats.org/officeDocument/2006/relationships/image" Target="../media/image30.jpeg"/><Relationship Id="rId12" Type="http://schemas.openxmlformats.org/officeDocument/2006/relationships/image" Target="../media/image35.jpeg"/><Relationship Id="rId2" Type="http://schemas.openxmlformats.org/officeDocument/2006/relationships/image" Target="../media/image25.jpeg"/><Relationship Id="rId1" Type="http://schemas.openxmlformats.org/officeDocument/2006/relationships/image" Target="../media/image24.jpeg"/><Relationship Id="rId6" Type="http://schemas.openxmlformats.org/officeDocument/2006/relationships/image" Target="../media/image29.jpeg"/><Relationship Id="rId11" Type="http://schemas.openxmlformats.org/officeDocument/2006/relationships/image" Target="../media/image34.jpeg"/><Relationship Id="rId5" Type="http://schemas.openxmlformats.org/officeDocument/2006/relationships/image" Target="../media/image28.jpeg"/><Relationship Id="rId10" Type="http://schemas.openxmlformats.org/officeDocument/2006/relationships/image" Target="../media/image33.jpeg"/><Relationship Id="rId4" Type="http://schemas.openxmlformats.org/officeDocument/2006/relationships/image" Target="../media/image27.jpeg"/><Relationship Id="rId9" Type="http://schemas.openxmlformats.org/officeDocument/2006/relationships/image" Target="../media/image32.jpeg"/><Relationship Id="rId14" Type="http://schemas.openxmlformats.org/officeDocument/2006/relationships/image" Target="../media/image37.jpeg"/></Relationships>
</file>

<file path=xl/drawings/_rels/drawing8.xml.rels><?xml version="1.0" encoding="UTF-8" standalone="yes"?>
<Relationships xmlns="http://schemas.openxmlformats.org/package/2006/relationships"><Relationship Id="rId8" Type="http://schemas.openxmlformats.org/officeDocument/2006/relationships/image" Target="../media/image43.jpeg"/><Relationship Id="rId13" Type="http://schemas.openxmlformats.org/officeDocument/2006/relationships/image" Target="../media/image48.jpeg"/><Relationship Id="rId3" Type="http://schemas.openxmlformats.org/officeDocument/2006/relationships/image" Target="../media/image38.jpeg"/><Relationship Id="rId7" Type="http://schemas.openxmlformats.org/officeDocument/2006/relationships/image" Target="../media/image42.jpeg"/><Relationship Id="rId12" Type="http://schemas.openxmlformats.org/officeDocument/2006/relationships/image" Target="../media/image47.jpeg"/><Relationship Id="rId17" Type="http://schemas.openxmlformats.org/officeDocument/2006/relationships/image" Target="../media/image52.jpeg"/><Relationship Id="rId2" Type="http://schemas.openxmlformats.org/officeDocument/2006/relationships/image" Target="../media/image22.jpeg"/><Relationship Id="rId16" Type="http://schemas.openxmlformats.org/officeDocument/2006/relationships/image" Target="../media/image51.jpeg"/><Relationship Id="rId1" Type="http://schemas.openxmlformats.org/officeDocument/2006/relationships/image" Target="../media/image21.jpeg"/><Relationship Id="rId6" Type="http://schemas.openxmlformats.org/officeDocument/2006/relationships/image" Target="../media/image41.jpeg"/><Relationship Id="rId11" Type="http://schemas.openxmlformats.org/officeDocument/2006/relationships/image" Target="../media/image46.jpeg"/><Relationship Id="rId5" Type="http://schemas.openxmlformats.org/officeDocument/2006/relationships/image" Target="../media/image40.jpeg"/><Relationship Id="rId15" Type="http://schemas.openxmlformats.org/officeDocument/2006/relationships/image" Target="../media/image50.jpeg"/><Relationship Id="rId10" Type="http://schemas.openxmlformats.org/officeDocument/2006/relationships/image" Target="../media/image45.jpeg"/><Relationship Id="rId4" Type="http://schemas.openxmlformats.org/officeDocument/2006/relationships/image" Target="../media/image39.jpeg"/><Relationship Id="rId9" Type="http://schemas.openxmlformats.org/officeDocument/2006/relationships/image" Target="../media/image44.jpeg"/><Relationship Id="rId14" Type="http://schemas.openxmlformats.org/officeDocument/2006/relationships/image" Target="../media/image49.jpeg"/></Relationships>
</file>

<file path=xl/drawings/_rels/drawing9.xml.rels><?xml version="1.0" encoding="UTF-8" standalone="yes"?>
<Relationships xmlns="http://schemas.openxmlformats.org/package/2006/relationships"><Relationship Id="rId8" Type="http://schemas.openxmlformats.org/officeDocument/2006/relationships/image" Target="../media/image60.jpg"/><Relationship Id="rId13" Type="http://schemas.openxmlformats.org/officeDocument/2006/relationships/image" Target="../media/image65.jpg"/><Relationship Id="rId3" Type="http://schemas.openxmlformats.org/officeDocument/2006/relationships/image" Target="../media/image55.jpg"/><Relationship Id="rId7" Type="http://schemas.openxmlformats.org/officeDocument/2006/relationships/image" Target="../media/image59.jpg"/><Relationship Id="rId12" Type="http://schemas.openxmlformats.org/officeDocument/2006/relationships/image" Target="../media/image64.jpg"/><Relationship Id="rId2" Type="http://schemas.openxmlformats.org/officeDocument/2006/relationships/image" Target="../media/image54.jpg"/><Relationship Id="rId16" Type="http://schemas.openxmlformats.org/officeDocument/2006/relationships/image" Target="../media/image68.jpg"/><Relationship Id="rId1" Type="http://schemas.openxmlformats.org/officeDocument/2006/relationships/image" Target="../media/image53.jpg"/><Relationship Id="rId6" Type="http://schemas.openxmlformats.org/officeDocument/2006/relationships/image" Target="../media/image58.jpg"/><Relationship Id="rId11" Type="http://schemas.openxmlformats.org/officeDocument/2006/relationships/image" Target="../media/image63.jpg"/><Relationship Id="rId5" Type="http://schemas.openxmlformats.org/officeDocument/2006/relationships/image" Target="../media/image57.jpg"/><Relationship Id="rId15" Type="http://schemas.openxmlformats.org/officeDocument/2006/relationships/image" Target="../media/image67.jpg"/><Relationship Id="rId10" Type="http://schemas.openxmlformats.org/officeDocument/2006/relationships/image" Target="../media/image62.jpg"/><Relationship Id="rId4" Type="http://schemas.openxmlformats.org/officeDocument/2006/relationships/image" Target="../media/image56.jpg"/><Relationship Id="rId9" Type="http://schemas.openxmlformats.org/officeDocument/2006/relationships/image" Target="../media/image61.jpg"/><Relationship Id="rId14" Type="http://schemas.openxmlformats.org/officeDocument/2006/relationships/image" Target="../media/image66.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144780</xdr:colOff>
          <xdr:row>26</xdr:row>
          <xdr:rowOff>0</xdr:rowOff>
        </xdr:from>
        <xdr:to>
          <xdr:col>4</xdr:col>
          <xdr:colOff>388620</xdr:colOff>
          <xdr:row>29</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0" i="0" u="none" strike="noStrike" baseline="0">
                  <a:solidFill>
                    <a:srgbClr val="0000FF"/>
                  </a:solidFill>
                  <a:latin typeface="HGP創英角ﾎﾟｯﾌﾟ体"/>
                  <a:ea typeface="HGP創英角ﾎﾟｯﾌﾟ体"/>
                </a:rPr>
                <a:t>レート取得しようず</a:t>
              </a:r>
            </a:p>
            <a:p>
              <a:pPr algn="ctr" rtl="0">
                <a:defRPr sz="1000"/>
              </a:pPr>
              <a:r>
                <a:rPr lang="ja-JP" altLang="en-US" sz="1400" b="0" i="0" u="none" strike="noStrike" baseline="0">
                  <a:solidFill>
                    <a:srgbClr val="0000FF"/>
                  </a:solidFill>
                  <a:latin typeface="HGP創英角ﾎﾟｯﾌﾟ体"/>
                  <a:ea typeface="HGP創英角ﾎﾟｯﾌﾟ体"/>
                </a:rPr>
                <a:t>((ﾉｪ`*)っ))ﾀｼﾀｼ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670560</xdr:colOff>
          <xdr:row>26</xdr:row>
          <xdr:rowOff>38100</xdr:rowOff>
        </xdr:from>
        <xdr:to>
          <xdr:col>6</xdr:col>
          <xdr:colOff>502920</xdr:colOff>
          <xdr:row>29</xdr:row>
          <xdr:rowOff>22860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6600"/>
                  </a:solidFill>
                  <a:latin typeface="ＭＳ Ｐゴシック"/>
                  <a:ea typeface="ＭＳ Ｐゴシック"/>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571500</xdr:colOff>
          <xdr:row>26</xdr:row>
          <xdr:rowOff>121920</xdr:rowOff>
        </xdr:from>
        <xdr:to>
          <xdr:col>15</xdr:col>
          <xdr:colOff>22860</xdr:colOff>
          <xdr:row>31</xdr:row>
          <xdr:rowOff>137160</xdr:rowOff>
        </xdr:to>
        <xdr:sp macro="" textlink="">
          <xdr:nvSpPr>
            <xdr:cNvPr id="1032" name="Button 8" descr="POSに値&#10;を同期"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POSに値を同期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45720</xdr:colOff>
          <xdr:row>26</xdr:row>
          <xdr:rowOff>60960</xdr:rowOff>
        </xdr:from>
        <xdr:to>
          <xdr:col>8</xdr:col>
          <xdr:colOff>556260</xdr:colOff>
          <xdr:row>28</xdr:row>
          <xdr:rowOff>182880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800" b="1" i="0" u="none" strike="noStrike" baseline="0">
                  <a:solidFill>
                    <a:srgbClr val="FF00FF"/>
                  </a:solidFill>
                  <a:latin typeface="ＭＳ Ｐゴシック"/>
                  <a:ea typeface="ＭＳ Ｐゴシック"/>
                </a:rPr>
                <a:t>yahoo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678180</xdr:colOff>
          <xdr:row>26</xdr:row>
          <xdr:rowOff>76200</xdr:rowOff>
        </xdr:from>
        <xdr:to>
          <xdr:col>11</xdr:col>
          <xdr:colOff>228600</xdr:colOff>
          <xdr:row>29</xdr:row>
          <xdr:rowOff>175260</xdr:rowOff>
        </xdr:to>
        <xdr:sp macro="" textlink="">
          <xdr:nvSpPr>
            <xdr:cNvPr id="1034" name="Button 10" descr="POS-&#10;CSV作成&#10;&#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400" b="1" i="0" u="none" strike="noStrike" baseline="0">
                  <a:solidFill>
                    <a:srgbClr val="FF0000"/>
                  </a:solidFill>
                  <a:latin typeface="ＭＳ Ｐゴシック"/>
                  <a:ea typeface="ＭＳ Ｐゴシック"/>
                </a:rPr>
                <a:t>POS-</a:t>
              </a:r>
            </a:p>
            <a:p>
              <a:pPr algn="ctr" rtl="0">
                <a:defRPr sz="1000"/>
              </a:pPr>
              <a:r>
                <a:rPr lang="ja-JP" altLang="en-US" sz="1400" b="1" i="0" u="none" strike="noStrike" baseline="0">
                  <a:solidFill>
                    <a:srgbClr val="FF0000"/>
                  </a:solidFill>
                  <a:latin typeface="ＭＳ Ｐゴシック"/>
                  <a:ea typeface="ＭＳ Ｐゴシック"/>
                </a:rPr>
                <a:t>CSV</a:t>
              </a:r>
            </a:p>
            <a:p>
              <a:pPr algn="ctr" rtl="0">
                <a:defRPr sz="1000"/>
              </a:pPr>
              <a:endParaRPr lang="ja-JP" altLang="en-US" sz="1400" b="1" i="0" u="none" strike="noStrike" baseline="0">
                <a:solidFill>
                  <a:srgbClr val="FF0000"/>
                </a:solidFill>
                <a:latin typeface="ＭＳ Ｐゴシック"/>
                <a:ea typeface="ＭＳ Ｐゴシック"/>
              </a:endParaRPr>
            </a:p>
            <a:p>
              <a:pPr algn="ctr" rtl="0">
                <a:defRPr sz="1000"/>
              </a:pPr>
              <a:endParaRPr lang="ja-JP" altLang="en-US" sz="14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708660</xdr:colOff>
          <xdr:row>26</xdr:row>
          <xdr:rowOff>83820</xdr:rowOff>
        </xdr:from>
        <xdr:to>
          <xdr:col>13</xdr:col>
          <xdr:colOff>373380</xdr:colOff>
          <xdr:row>28</xdr:row>
          <xdr:rowOff>175260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993366"/>
                  </a:solidFill>
                  <a:latin typeface="ＭＳ Ｐゴシック"/>
                  <a:ea typeface="ＭＳ Ｐゴシック"/>
                </a:rPr>
                <a:t>upload</a:t>
              </a:r>
            </a:p>
            <a:p>
              <a:pPr algn="ctr" rtl="0">
                <a:defRPr sz="1000"/>
              </a:pPr>
              <a:endParaRPr lang="ja-JP" altLang="en-US" sz="14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137160</xdr:colOff>
          <xdr:row>26</xdr:row>
          <xdr:rowOff>60960</xdr:rowOff>
        </xdr:from>
        <xdr:to>
          <xdr:col>17</xdr:col>
          <xdr:colOff>518160</xdr:colOff>
          <xdr:row>29</xdr:row>
          <xdr:rowOff>68580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339966"/>
                  </a:solidFill>
                  <a:latin typeface="ＭＳ Ｐゴシック"/>
                  <a:ea typeface="ＭＳ Ｐゴシック"/>
                </a:rPr>
                <a:t>値SET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518160</xdr:colOff>
          <xdr:row>30</xdr:row>
          <xdr:rowOff>190500</xdr:rowOff>
        </xdr:from>
        <xdr:to>
          <xdr:col>13</xdr:col>
          <xdr:colOff>411480</xdr:colOff>
          <xdr:row>34</xdr:row>
          <xdr:rowOff>60960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FF"/>
                  </a:solidFill>
                  <a:latin typeface="ＭＳ Ｐゴシック"/>
                  <a:ea typeface="ＭＳ Ｐゴシック"/>
                </a:rPr>
                <a:t>サイネージへ送信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30480</xdr:colOff>
          <xdr:row>30</xdr:row>
          <xdr:rowOff>121920</xdr:rowOff>
        </xdr:from>
        <xdr:to>
          <xdr:col>11</xdr:col>
          <xdr:colOff>137160</xdr:colOff>
          <xdr:row>34</xdr:row>
          <xdr:rowOff>99060</xdr:rowOff>
        </xdr:to>
        <xdr:sp macro="" textlink="">
          <xdr:nvSpPr>
            <xdr:cNvPr id="1038" name="Button 14" descr="サイネージ&#10;CSV作成"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FF"/>
                  </a:solidFill>
                  <a:latin typeface="ＭＳ Ｐゴシック"/>
                  <a:ea typeface="ＭＳ Ｐゴシック"/>
                </a:rPr>
                <a:t>サイネージCSV作成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xdr:colOff>
          <xdr:row>3</xdr:row>
          <xdr:rowOff>30480</xdr:rowOff>
        </xdr:from>
        <xdr:to>
          <xdr:col>6</xdr:col>
          <xdr:colOff>0</xdr:colOff>
          <xdr:row>10</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ZOHO同期</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60</xdr:row>
          <xdr:rowOff>198120</xdr:rowOff>
        </xdr:from>
        <xdr:to>
          <xdr:col>10</xdr:col>
          <xdr:colOff>632460</xdr:colOff>
          <xdr:row>63</xdr:row>
          <xdr:rowOff>7620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22860</xdr:colOff>
          <xdr:row>7</xdr:row>
          <xdr:rowOff>0</xdr:rowOff>
        </xdr:from>
        <xdr:to>
          <xdr:col>17</xdr:col>
          <xdr:colOff>708660</xdr:colOff>
          <xdr:row>9</xdr:row>
          <xdr:rowOff>68580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印刷</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25</xdr:col>
      <xdr:colOff>1581149</xdr:colOff>
      <xdr:row>101</xdr:row>
      <xdr:rowOff>66675</xdr:rowOff>
    </xdr:from>
    <xdr:to>
      <xdr:col>31</xdr:col>
      <xdr:colOff>66674</xdr:colOff>
      <xdr:row>104</xdr:row>
      <xdr:rowOff>56647</xdr:rowOff>
    </xdr:to>
    <xdr:pic>
      <xdr:nvPicPr>
        <xdr:cNvPr id="2" name="図 1">
          <a:extLst>
            <a:ext uri="{FF2B5EF4-FFF2-40B4-BE49-F238E27FC236}">
              <a16:creationId xmlns:a16="http://schemas.microsoft.com/office/drawing/2014/main" id="{6E402162-0BE2-4781-8C30-4B885FA980C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76774" y="11125200"/>
          <a:ext cx="638175" cy="275722"/>
        </a:xfrm>
        <a:prstGeom prst="rect">
          <a:avLst/>
        </a:prstGeom>
      </xdr:spPr>
    </xdr:pic>
    <xdr:clientData/>
  </xdr:twoCellAnchor>
  <xdr:twoCellAnchor editAs="oneCell">
    <xdr:from>
      <xdr:col>26</xdr:col>
      <xdr:colOff>0</xdr:colOff>
      <xdr:row>159</xdr:row>
      <xdr:rowOff>73800</xdr:rowOff>
    </xdr:from>
    <xdr:to>
      <xdr:col>33</xdr:col>
      <xdr:colOff>9525</xdr:colOff>
      <xdr:row>162</xdr:row>
      <xdr:rowOff>53773</xdr:rowOff>
    </xdr:to>
    <xdr:pic>
      <xdr:nvPicPr>
        <xdr:cNvPr id="3" name="図 2">
          <a:extLst>
            <a:ext uri="{FF2B5EF4-FFF2-40B4-BE49-F238E27FC236}">
              <a16:creationId xmlns:a16="http://schemas.microsoft.com/office/drawing/2014/main" id="{AEDBB2E9-044F-4AF9-BFA1-099FA521B8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676775" y="16656825"/>
          <a:ext cx="809625" cy="265723"/>
        </a:xfrm>
        <a:prstGeom prst="rect">
          <a:avLst/>
        </a:prstGeom>
      </xdr:spPr>
    </xdr:pic>
    <xdr:clientData/>
  </xdr:twoCellAnchor>
  <mc:AlternateContent xmlns:mc="http://schemas.openxmlformats.org/markup-compatibility/2006">
    <mc:Choice xmlns:a14="http://schemas.microsoft.com/office/drawing/2010/main" Requires="a14">
      <xdr:twoCellAnchor>
        <xdr:from>
          <xdr:col>61</xdr:col>
          <xdr:colOff>30480</xdr:colOff>
          <xdr:row>2</xdr:row>
          <xdr:rowOff>114300</xdr:rowOff>
        </xdr:from>
        <xdr:to>
          <xdr:col>70</xdr:col>
          <xdr:colOff>60960</xdr:colOff>
          <xdr:row>11</xdr:row>
          <xdr:rowOff>76200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500-0000018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印刷</a:t>
              </a:r>
            </a:p>
          </xdr:txBody>
        </xdr:sp>
        <xdr:clientData fPrintsWithSheet="0"/>
      </xdr:twoCellAnchor>
    </mc:Choice>
    <mc:Fallback/>
  </mc:AlternateContent>
  <xdr:oneCellAnchor>
    <xdr:from>
      <xdr:col>26</xdr:col>
      <xdr:colOff>28575</xdr:colOff>
      <xdr:row>203</xdr:row>
      <xdr:rowOff>26175</xdr:rowOff>
    </xdr:from>
    <xdr:ext cx="819150" cy="265723"/>
    <xdr:pic>
      <xdr:nvPicPr>
        <xdr:cNvPr id="22" name="図 21">
          <a:extLst>
            <a:ext uri="{FF2B5EF4-FFF2-40B4-BE49-F238E27FC236}">
              <a16:creationId xmlns:a16="http://schemas.microsoft.com/office/drawing/2014/main" id="{F2D7F28C-6F0E-4359-A0EC-8A0BB943A96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705350" y="20800200"/>
          <a:ext cx="819150" cy="265723"/>
        </a:xfrm>
        <a:prstGeom prst="rect">
          <a:avLst/>
        </a:prstGeom>
      </xdr:spPr>
    </xdr:pic>
    <xdr:clientData/>
  </xdr:oneCellAnchor>
  <xdr:twoCellAnchor editAs="oneCell">
    <xdr:from>
      <xdr:col>0</xdr:col>
      <xdr:colOff>104775</xdr:colOff>
      <xdr:row>20</xdr:row>
      <xdr:rowOff>9525</xdr:rowOff>
    </xdr:from>
    <xdr:to>
      <xdr:col>11</xdr:col>
      <xdr:colOff>37084</xdr:colOff>
      <xdr:row>27</xdr:row>
      <xdr:rowOff>66675</xdr:rowOff>
    </xdr:to>
    <xdr:pic>
      <xdr:nvPicPr>
        <xdr:cNvPr id="32" name="図 31" descr="アメリカの国旗">
          <a:extLst>
            <a:ext uri="{FF2B5EF4-FFF2-40B4-BE49-F238E27FC236}">
              <a16:creationId xmlns:a16="http://schemas.microsoft.com/office/drawing/2014/main" id="{FE31F583-730B-D6F4-4484-1F3323691DF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4775" y="2476500"/>
          <a:ext cx="1294384" cy="866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85725</xdr:colOff>
      <xdr:row>42</xdr:row>
      <xdr:rowOff>28575</xdr:rowOff>
    </xdr:from>
    <xdr:to>
      <xdr:col>11</xdr:col>
      <xdr:colOff>3810</xdr:colOff>
      <xdr:row>49</xdr:row>
      <xdr:rowOff>76200</xdr:rowOff>
    </xdr:to>
    <xdr:pic>
      <xdr:nvPicPr>
        <xdr:cNvPr id="33" name="図 32">
          <a:extLst>
            <a:ext uri="{FF2B5EF4-FFF2-40B4-BE49-F238E27FC236}">
              <a16:creationId xmlns:a16="http://schemas.microsoft.com/office/drawing/2014/main" id="{2BF49666-EDD7-E475-7677-1F4401D99064}"/>
            </a:ext>
          </a:extLst>
        </xdr:cNvPr>
        <xdr:cNvPicPr>
          <a:picLocks noChangeAspect="1"/>
        </xdr:cNvPicPr>
      </xdr:nvPicPr>
      <xdr:blipFill>
        <a:blip xmlns:r="http://schemas.openxmlformats.org/officeDocument/2006/relationships" r:embed="rId5"/>
        <a:stretch>
          <a:fillRect/>
        </a:stretch>
      </xdr:blipFill>
      <xdr:spPr>
        <a:xfrm>
          <a:off x="85725" y="5029200"/>
          <a:ext cx="1280160" cy="857250"/>
        </a:xfrm>
        <a:prstGeom prst="rect">
          <a:avLst/>
        </a:prstGeom>
      </xdr:spPr>
    </xdr:pic>
    <xdr:clientData/>
  </xdr:twoCellAnchor>
  <xdr:twoCellAnchor editAs="oneCell">
    <xdr:from>
      <xdr:col>0</xdr:col>
      <xdr:colOff>76200</xdr:colOff>
      <xdr:row>53</xdr:row>
      <xdr:rowOff>47625</xdr:rowOff>
    </xdr:from>
    <xdr:to>
      <xdr:col>10</xdr:col>
      <xdr:colOff>118110</xdr:colOff>
      <xdr:row>60</xdr:row>
      <xdr:rowOff>95250</xdr:rowOff>
    </xdr:to>
    <xdr:pic>
      <xdr:nvPicPr>
        <xdr:cNvPr id="34" name="図 33">
          <a:extLst>
            <a:ext uri="{FF2B5EF4-FFF2-40B4-BE49-F238E27FC236}">
              <a16:creationId xmlns:a16="http://schemas.microsoft.com/office/drawing/2014/main" id="{93A361A2-D229-30EE-3620-0E96A3EE5407}"/>
            </a:ext>
          </a:extLst>
        </xdr:cNvPr>
        <xdr:cNvPicPr>
          <a:picLocks noChangeAspect="1"/>
        </xdr:cNvPicPr>
      </xdr:nvPicPr>
      <xdr:blipFill>
        <a:blip xmlns:r="http://schemas.openxmlformats.org/officeDocument/2006/relationships" r:embed="rId6"/>
        <a:stretch>
          <a:fillRect/>
        </a:stretch>
      </xdr:blipFill>
      <xdr:spPr>
        <a:xfrm>
          <a:off x="76200" y="6315075"/>
          <a:ext cx="1280160" cy="857250"/>
        </a:xfrm>
        <a:prstGeom prst="rect">
          <a:avLst/>
        </a:prstGeom>
      </xdr:spPr>
    </xdr:pic>
    <xdr:clientData/>
  </xdr:twoCellAnchor>
  <xdr:twoCellAnchor editAs="oneCell">
    <xdr:from>
      <xdr:col>0</xdr:col>
      <xdr:colOff>66675</xdr:colOff>
      <xdr:row>181</xdr:row>
      <xdr:rowOff>0</xdr:rowOff>
    </xdr:from>
    <xdr:to>
      <xdr:col>10</xdr:col>
      <xdr:colOff>37465</xdr:colOff>
      <xdr:row>189</xdr:row>
      <xdr:rowOff>47625</xdr:rowOff>
    </xdr:to>
    <xdr:pic>
      <xdr:nvPicPr>
        <xdr:cNvPr id="35" name="図 34">
          <a:extLst>
            <a:ext uri="{FF2B5EF4-FFF2-40B4-BE49-F238E27FC236}">
              <a16:creationId xmlns:a16="http://schemas.microsoft.com/office/drawing/2014/main" id="{E3B0020B-A15B-EC3F-CAF6-FCB1030F9AEC}"/>
            </a:ext>
          </a:extLst>
        </xdr:cNvPr>
        <xdr:cNvPicPr>
          <a:picLocks noChangeAspect="1"/>
        </xdr:cNvPicPr>
      </xdr:nvPicPr>
      <xdr:blipFill>
        <a:blip xmlns:r="http://schemas.openxmlformats.org/officeDocument/2006/relationships" r:embed="rId7"/>
        <a:stretch>
          <a:fillRect/>
        </a:stretch>
      </xdr:blipFill>
      <xdr:spPr>
        <a:xfrm>
          <a:off x="66675" y="18678525"/>
          <a:ext cx="1209040" cy="809625"/>
        </a:xfrm>
        <a:prstGeom prst="rect">
          <a:avLst/>
        </a:prstGeom>
      </xdr:spPr>
    </xdr:pic>
    <xdr:clientData/>
  </xdr:twoCellAnchor>
  <xdr:twoCellAnchor editAs="oneCell">
    <xdr:from>
      <xdr:col>0</xdr:col>
      <xdr:colOff>66675</xdr:colOff>
      <xdr:row>100</xdr:row>
      <xdr:rowOff>85725</xdr:rowOff>
    </xdr:from>
    <xdr:to>
      <xdr:col>10</xdr:col>
      <xdr:colOff>65913</xdr:colOff>
      <xdr:row>109</xdr:row>
      <xdr:rowOff>57150</xdr:rowOff>
    </xdr:to>
    <xdr:pic>
      <xdr:nvPicPr>
        <xdr:cNvPr id="36" name="図 35" descr="大韓民国（韓国）の国旗">
          <a:extLst>
            <a:ext uri="{FF2B5EF4-FFF2-40B4-BE49-F238E27FC236}">
              <a16:creationId xmlns:a16="http://schemas.microsoft.com/office/drawing/2014/main" id="{6F7E2B7F-2513-6C36-1FAD-9F42C3CD598B}"/>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6675" y="11049000"/>
          <a:ext cx="1237488"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76200</xdr:colOff>
      <xdr:row>134</xdr:row>
      <xdr:rowOff>19050</xdr:rowOff>
    </xdr:from>
    <xdr:to>
      <xdr:col>10</xdr:col>
      <xdr:colOff>46990</xdr:colOff>
      <xdr:row>142</xdr:row>
      <xdr:rowOff>66675</xdr:rowOff>
    </xdr:to>
    <xdr:pic>
      <xdr:nvPicPr>
        <xdr:cNvPr id="37" name="図 36" descr="タイの国旗">
          <a:extLst>
            <a:ext uri="{FF2B5EF4-FFF2-40B4-BE49-F238E27FC236}">
              <a16:creationId xmlns:a16="http://schemas.microsoft.com/office/drawing/2014/main" id="{FF82AF50-09D4-6D2A-C70E-CAE7AC885B51}"/>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6200" y="14220825"/>
          <a:ext cx="1209040"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76200</xdr:colOff>
      <xdr:row>159</xdr:row>
      <xdr:rowOff>28575</xdr:rowOff>
    </xdr:from>
    <xdr:to>
      <xdr:col>10</xdr:col>
      <xdr:colOff>32766</xdr:colOff>
      <xdr:row>167</xdr:row>
      <xdr:rowOff>66675</xdr:rowOff>
    </xdr:to>
    <xdr:pic>
      <xdr:nvPicPr>
        <xdr:cNvPr id="39" name="図 38" descr="インドネシアの国旗">
          <a:extLst>
            <a:ext uri="{FF2B5EF4-FFF2-40B4-BE49-F238E27FC236}">
              <a16:creationId xmlns:a16="http://schemas.microsoft.com/office/drawing/2014/main" id="{7069785A-4521-EADA-6431-77281F7C8646}"/>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 y="16611600"/>
          <a:ext cx="1194816"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68</xdr:row>
      <xdr:rowOff>0</xdr:rowOff>
    </xdr:from>
    <xdr:to>
      <xdr:col>10</xdr:col>
      <xdr:colOff>94361</xdr:colOff>
      <xdr:row>76</xdr:row>
      <xdr:rowOff>85725</xdr:rowOff>
    </xdr:to>
    <xdr:pic>
      <xdr:nvPicPr>
        <xdr:cNvPr id="40" name="図 39">
          <a:extLst>
            <a:ext uri="{FF2B5EF4-FFF2-40B4-BE49-F238E27FC236}">
              <a16:creationId xmlns:a16="http://schemas.microsoft.com/office/drawing/2014/main" id="{8538E22F-8377-5E6D-92E8-11F35A849B16}"/>
            </a:ext>
          </a:extLst>
        </xdr:cNvPr>
        <xdr:cNvPicPr>
          <a:picLocks noChangeAspect="1"/>
        </xdr:cNvPicPr>
      </xdr:nvPicPr>
      <xdr:blipFill>
        <a:blip xmlns:r="http://schemas.openxmlformats.org/officeDocument/2006/relationships" r:embed="rId11"/>
        <a:stretch>
          <a:fillRect/>
        </a:stretch>
      </xdr:blipFill>
      <xdr:spPr>
        <a:xfrm>
          <a:off x="66675" y="7915275"/>
          <a:ext cx="1265936" cy="847725"/>
        </a:xfrm>
        <a:prstGeom prst="rect">
          <a:avLst/>
        </a:prstGeom>
      </xdr:spPr>
    </xdr:pic>
    <xdr:clientData/>
  </xdr:twoCellAnchor>
  <xdr:twoCellAnchor editAs="oneCell">
    <xdr:from>
      <xdr:col>0</xdr:col>
      <xdr:colOff>66675</xdr:colOff>
      <xdr:row>78</xdr:row>
      <xdr:rowOff>85725</xdr:rowOff>
    </xdr:from>
    <xdr:to>
      <xdr:col>10</xdr:col>
      <xdr:colOff>80137</xdr:colOff>
      <xdr:row>87</xdr:row>
      <xdr:rowOff>66675</xdr:rowOff>
    </xdr:to>
    <xdr:pic>
      <xdr:nvPicPr>
        <xdr:cNvPr id="41" name="図 40">
          <a:extLst>
            <a:ext uri="{FF2B5EF4-FFF2-40B4-BE49-F238E27FC236}">
              <a16:creationId xmlns:a16="http://schemas.microsoft.com/office/drawing/2014/main" id="{D89923EB-21B6-462B-FB57-90A1E92028A5}"/>
            </a:ext>
          </a:extLst>
        </xdr:cNvPr>
        <xdr:cNvPicPr>
          <a:picLocks noChangeAspect="1"/>
        </xdr:cNvPicPr>
      </xdr:nvPicPr>
      <xdr:blipFill>
        <a:blip xmlns:r="http://schemas.openxmlformats.org/officeDocument/2006/relationships" r:embed="rId12"/>
        <a:stretch>
          <a:fillRect/>
        </a:stretch>
      </xdr:blipFill>
      <xdr:spPr>
        <a:xfrm>
          <a:off x="66675" y="8953500"/>
          <a:ext cx="1251712" cy="838200"/>
        </a:xfrm>
        <a:prstGeom prst="rect">
          <a:avLst/>
        </a:prstGeom>
      </xdr:spPr>
    </xdr:pic>
    <xdr:clientData/>
  </xdr:twoCellAnchor>
  <xdr:twoCellAnchor editAs="oneCell">
    <xdr:from>
      <xdr:col>0</xdr:col>
      <xdr:colOff>66675</xdr:colOff>
      <xdr:row>90</xdr:row>
      <xdr:rowOff>0</xdr:rowOff>
    </xdr:from>
    <xdr:to>
      <xdr:col>10</xdr:col>
      <xdr:colOff>65913</xdr:colOff>
      <xdr:row>98</xdr:row>
      <xdr:rowOff>66675</xdr:rowOff>
    </xdr:to>
    <xdr:pic>
      <xdr:nvPicPr>
        <xdr:cNvPr id="42" name="図 41">
          <a:extLst>
            <a:ext uri="{FF2B5EF4-FFF2-40B4-BE49-F238E27FC236}">
              <a16:creationId xmlns:a16="http://schemas.microsoft.com/office/drawing/2014/main" id="{5E8DF2B2-30C2-2493-4C2A-EC6937127A51}"/>
            </a:ext>
          </a:extLst>
        </xdr:cNvPr>
        <xdr:cNvPicPr>
          <a:picLocks noChangeAspect="1"/>
        </xdr:cNvPicPr>
      </xdr:nvPicPr>
      <xdr:blipFill>
        <a:blip xmlns:r="http://schemas.openxmlformats.org/officeDocument/2006/relationships" r:embed="rId13"/>
        <a:stretch>
          <a:fillRect/>
        </a:stretch>
      </xdr:blipFill>
      <xdr:spPr>
        <a:xfrm>
          <a:off x="66675" y="10010775"/>
          <a:ext cx="1237488" cy="828675"/>
        </a:xfrm>
        <a:prstGeom prst="rect">
          <a:avLst/>
        </a:prstGeom>
      </xdr:spPr>
    </xdr:pic>
    <xdr:clientData/>
  </xdr:twoCellAnchor>
  <xdr:twoCellAnchor editAs="oneCell">
    <xdr:from>
      <xdr:col>0</xdr:col>
      <xdr:colOff>66675</xdr:colOff>
      <xdr:row>203</xdr:row>
      <xdr:rowOff>9525</xdr:rowOff>
    </xdr:from>
    <xdr:to>
      <xdr:col>10</xdr:col>
      <xdr:colOff>37465</xdr:colOff>
      <xdr:row>211</xdr:row>
      <xdr:rowOff>57150</xdr:rowOff>
    </xdr:to>
    <xdr:pic>
      <xdr:nvPicPr>
        <xdr:cNvPr id="44" name="図 43">
          <a:extLst>
            <a:ext uri="{FF2B5EF4-FFF2-40B4-BE49-F238E27FC236}">
              <a16:creationId xmlns:a16="http://schemas.microsoft.com/office/drawing/2014/main" id="{EA93FD39-6D8A-54AE-F624-1866DA857783}"/>
            </a:ext>
          </a:extLst>
        </xdr:cNvPr>
        <xdr:cNvPicPr>
          <a:picLocks noChangeAspect="1"/>
        </xdr:cNvPicPr>
      </xdr:nvPicPr>
      <xdr:blipFill>
        <a:blip xmlns:r="http://schemas.openxmlformats.org/officeDocument/2006/relationships" r:embed="rId14"/>
        <a:stretch>
          <a:fillRect/>
        </a:stretch>
      </xdr:blipFill>
      <xdr:spPr>
        <a:xfrm>
          <a:off x="66675" y="20783550"/>
          <a:ext cx="1209040" cy="809625"/>
        </a:xfrm>
        <a:prstGeom prst="rect">
          <a:avLst/>
        </a:prstGeom>
      </xdr:spPr>
    </xdr:pic>
    <xdr:clientData/>
  </xdr:twoCellAnchor>
  <xdr:twoCellAnchor editAs="oneCell">
    <xdr:from>
      <xdr:col>0</xdr:col>
      <xdr:colOff>76200</xdr:colOff>
      <xdr:row>170</xdr:row>
      <xdr:rowOff>19050</xdr:rowOff>
    </xdr:from>
    <xdr:to>
      <xdr:col>10</xdr:col>
      <xdr:colOff>38100</xdr:colOff>
      <xdr:row>178</xdr:row>
      <xdr:rowOff>60722</xdr:rowOff>
    </xdr:to>
    <xdr:pic>
      <xdr:nvPicPr>
        <xdr:cNvPr id="45" name="図 44">
          <a:extLst>
            <a:ext uri="{FF2B5EF4-FFF2-40B4-BE49-F238E27FC236}">
              <a16:creationId xmlns:a16="http://schemas.microsoft.com/office/drawing/2014/main" id="{6FA12BF4-4ED4-B081-B038-6C476A347287}"/>
            </a:ext>
          </a:extLst>
        </xdr:cNvPr>
        <xdr:cNvPicPr>
          <a:picLocks noChangeAspect="1"/>
        </xdr:cNvPicPr>
      </xdr:nvPicPr>
      <xdr:blipFill>
        <a:blip xmlns:r="http://schemas.openxmlformats.org/officeDocument/2006/relationships" r:embed="rId15"/>
        <a:stretch>
          <a:fillRect/>
        </a:stretch>
      </xdr:blipFill>
      <xdr:spPr>
        <a:xfrm>
          <a:off x="76200" y="17649825"/>
          <a:ext cx="1200150" cy="803672"/>
        </a:xfrm>
        <a:prstGeom prst="rect">
          <a:avLst/>
        </a:prstGeom>
      </xdr:spPr>
    </xdr:pic>
    <xdr:clientData/>
  </xdr:twoCellAnchor>
  <xdr:twoCellAnchor editAs="oneCell">
    <xdr:from>
      <xdr:col>0</xdr:col>
      <xdr:colOff>76200</xdr:colOff>
      <xdr:row>148</xdr:row>
      <xdr:rowOff>0</xdr:rowOff>
    </xdr:from>
    <xdr:to>
      <xdr:col>10</xdr:col>
      <xdr:colOff>46990</xdr:colOff>
      <xdr:row>156</xdr:row>
      <xdr:rowOff>47625</xdr:rowOff>
    </xdr:to>
    <xdr:pic>
      <xdr:nvPicPr>
        <xdr:cNvPr id="46" name="図 45">
          <a:extLst>
            <a:ext uri="{FF2B5EF4-FFF2-40B4-BE49-F238E27FC236}">
              <a16:creationId xmlns:a16="http://schemas.microsoft.com/office/drawing/2014/main" id="{EA93E264-9E0C-DEC8-C445-C543BF652B3B}"/>
            </a:ext>
          </a:extLst>
        </xdr:cNvPr>
        <xdr:cNvPicPr>
          <a:picLocks noChangeAspect="1"/>
        </xdr:cNvPicPr>
      </xdr:nvPicPr>
      <xdr:blipFill>
        <a:blip xmlns:r="http://schemas.openxmlformats.org/officeDocument/2006/relationships" r:embed="rId16"/>
        <a:stretch>
          <a:fillRect/>
        </a:stretch>
      </xdr:blipFill>
      <xdr:spPr>
        <a:xfrm>
          <a:off x="76200" y="15535275"/>
          <a:ext cx="1209040" cy="809625"/>
        </a:xfrm>
        <a:prstGeom prst="rect">
          <a:avLst/>
        </a:prstGeom>
      </xdr:spPr>
    </xdr:pic>
    <xdr:clientData/>
  </xdr:twoCellAnchor>
  <xdr:twoCellAnchor editAs="oneCell">
    <xdr:from>
      <xdr:col>0</xdr:col>
      <xdr:colOff>76200</xdr:colOff>
      <xdr:row>192</xdr:row>
      <xdr:rowOff>0</xdr:rowOff>
    </xdr:from>
    <xdr:to>
      <xdr:col>10</xdr:col>
      <xdr:colOff>41837</xdr:colOff>
      <xdr:row>200</xdr:row>
      <xdr:rowOff>38099</xdr:rowOff>
    </xdr:to>
    <xdr:pic>
      <xdr:nvPicPr>
        <xdr:cNvPr id="48" name="図 47">
          <a:extLst>
            <a:ext uri="{FF2B5EF4-FFF2-40B4-BE49-F238E27FC236}">
              <a16:creationId xmlns:a16="http://schemas.microsoft.com/office/drawing/2014/main" id="{E9A69C4E-886F-B946-A95C-2811E8C64F13}"/>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200" y="19726275"/>
          <a:ext cx="1203887" cy="8000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76200</xdr:colOff>
      <xdr:row>111</xdr:row>
      <xdr:rowOff>76199</xdr:rowOff>
    </xdr:from>
    <xdr:to>
      <xdr:col>10</xdr:col>
      <xdr:colOff>52388</xdr:colOff>
      <xdr:row>120</xdr:row>
      <xdr:rowOff>28574</xdr:rowOff>
    </xdr:to>
    <xdr:pic>
      <xdr:nvPicPr>
        <xdr:cNvPr id="49" name="図 48" descr="香港の旗">
          <a:extLst>
            <a:ext uri="{FF2B5EF4-FFF2-40B4-BE49-F238E27FC236}">
              <a16:creationId xmlns:a16="http://schemas.microsoft.com/office/drawing/2014/main" id="{F68288C8-647F-51EF-DDDF-A274F00A67ED}"/>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76200" y="12087224"/>
          <a:ext cx="1214438"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76200</xdr:colOff>
      <xdr:row>123</xdr:row>
      <xdr:rowOff>0</xdr:rowOff>
    </xdr:from>
    <xdr:to>
      <xdr:col>10</xdr:col>
      <xdr:colOff>49964</xdr:colOff>
      <xdr:row>131</xdr:row>
      <xdr:rowOff>47625</xdr:rowOff>
    </xdr:to>
    <xdr:pic>
      <xdr:nvPicPr>
        <xdr:cNvPr id="50" name="図 49">
          <a:extLst>
            <a:ext uri="{FF2B5EF4-FFF2-40B4-BE49-F238E27FC236}">
              <a16:creationId xmlns:a16="http://schemas.microsoft.com/office/drawing/2014/main" id="{57E81A3C-D202-761E-55D8-0A8F4E41D2C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6200" y="13154025"/>
          <a:ext cx="1212014"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85725</xdr:colOff>
      <xdr:row>31</xdr:row>
      <xdr:rowOff>9525</xdr:rowOff>
    </xdr:from>
    <xdr:to>
      <xdr:col>11</xdr:col>
      <xdr:colOff>28575</xdr:colOff>
      <xdr:row>38</xdr:row>
      <xdr:rowOff>69850</xdr:rowOff>
    </xdr:to>
    <xdr:pic>
      <xdr:nvPicPr>
        <xdr:cNvPr id="51" name="図 50">
          <a:extLst>
            <a:ext uri="{FF2B5EF4-FFF2-40B4-BE49-F238E27FC236}">
              <a16:creationId xmlns:a16="http://schemas.microsoft.com/office/drawing/2014/main" id="{D37E886B-B044-DA12-37C4-481CB11A92F4}"/>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85725" y="3743325"/>
          <a:ext cx="1304925" cy="869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32</xdr:col>
      <xdr:colOff>66676</xdr:colOff>
      <xdr:row>41</xdr:row>
      <xdr:rowOff>47625</xdr:rowOff>
    </xdr:from>
    <xdr:to>
      <xdr:col>37</xdr:col>
      <xdr:colOff>0</xdr:colOff>
      <xdr:row>43</xdr:row>
      <xdr:rowOff>114916</xdr:rowOff>
    </xdr:to>
    <xdr:pic>
      <xdr:nvPicPr>
        <xdr:cNvPr id="4" name="図 3">
          <a:extLst>
            <a:ext uri="{FF2B5EF4-FFF2-40B4-BE49-F238E27FC236}">
              <a16:creationId xmlns:a16="http://schemas.microsoft.com/office/drawing/2014/main" id="{507564E9-B00C-40F7-A274-E5012C7601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48276" y="5514975"/>
          <a:ext cx="742949" cy="314941"/>
        </a:xfrm>
        <a:prstGeom prst="rect">
          <a:avLst/>
        </a:prstGeom>
      </xdr:spPr>
    </xdr:pic>
    <xdr:clientData/>
  </xdr:twoCellAnchor>
  <xdr:twoCellAnchor editAs="oneCell">
    <xdr:from>
      <xdr:col>32</xdr:col>
      <xdr:colOff>83327</xdr:colOff>
      <xdr:row>66</xdr:row>
      <xdr:rowOff>76200</xdr:rowOff>
    </xdr:from>
    <xdr:to>
      <xdr:col>37</xdr:col>
      <xdr:colOff>142876</xdr:colOff>
      <xdr:row>69</xdr:row>
      <xdr:rowOff>17266</xdr:rowOff>
    </xdr:to>
    <xdr:pic>
      <xdr:nvPicPr>
        <xdr:cNvPr id="5" name="図 4">
          <a:extLst>
            <a:ext uri="{FF2B5EF4-FFF2-40B4-BE49-F238E27FC236}">
              <a16:creationId xmlns:a16="http://schemas.microsoft.com/office/drawing/2014/main" id="{2C3A485E-CF22-4E6C-936A-7AD5014FB1F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264927" y="8877300"/>
          <a:ext cx="869174" cy="312541"/>
        </a:xfrm>
        <a:prstGeom prst="rect">
          <a:avLst/>
        </a:prstGeom>
      </xdr:spPr>
    </xdr:pic>
    <xdr:clientData/>
  </xdr:twoCellAnchor>
  <xdr:twoCellAnchor editAs="oneCell">
    <xdr:from>
      <xdr:col>17</xdr:col>
      <xdr:colOff>76200</xdr:colOff>
      <xdr:row>66</xdr:row>
      <xdr:rowOff>76200</xdr:rowOff>
    </xdr:from>
    <xdr:to>
      <xdr:col>22</xdr:col>
      <xdr:colOff>135749</xdr:colOff>
      <xdr:row>69</xdr:row>
      <xdr:rowOff>17266</xdr:rowOff>
    </xdr:to>
    <xdr:pic>
      <xdr:nvPicPr>
        <xdr:cNvPr id="21" name="図 20">
          <a:extLst>
            <a:ext uri="{FF2B5EF4-FFF2-40B4-BE49-F238E27FC236}">
              <a16:creationId xmlns:a16="http://schemas.microsoft.com/office/drawing/2014/main" id="{0278A676-5C8C-4514-BCF6-0EA7FC3EA91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28925" y="8877300"/>
          <a:ext cx="869174" cy="312541"/>
        </a:xfrm>
        <a:prstGeom prst="rect">
          <a:avLst/>
        </a:prstGeom>
      </xdr:spPr>
    </xdr:pic>
    <xdr:clientData/>
  </xdr:twoCellAnchor>
  <xdr:twoCellAnchor editAs="oneCell">
    <xdr:from>
      <xdr:col>17</xdr:col>
      <xdr:colOff>76201</xdr:colOff>
      <xdr:row>41</xdr:row>
      <xdr:rowOff>47625</xdr:rowOff>
    </xdr:from>
    <xdr:to>
      <xdr:col>22</xdr:col>
      <xdr:colOff>9525</xdr:colOff>
      <xdr:row>43</xdr:row>
      <xdr:rowOff>114916</xdr:rowOff>
    </xdr:to>
    <xdr:pic>
      <xdr:nvPicPr>
        <xdr:cNvPr id="22" name="図 21">
          <a:extLst>
            <a:ext uri="{FF2B5EF4-FFF2-40B4-BE49-F238E27FC236}">
              <a16:creationId xmlns:a16="http://schemas.microsoft.com/office/drawing/2014/main" id="{ED5374B3-72FF-487C-ABE6-203DD4F0C6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28926" y="5514975"/>
          <a:ext cx="742949" cy="314941"/>
        </a:xfrm>
        <a:prstGeom prst="rect">
          <a:avLst/>
        </a:prstGeom>
      </xdr:spPr>
    </xdr:pic>
    <xdr:clientData/>
  </xdr:twoCellAnchor>
  <xdr:oneCellAnchor>
    <xdr:from>
      <xdr:col>32</xdr:col>
      <xdr:colOff>83327</xdr:colOff>
      <xdr:row>86</xdr:row>
      <xdr:rowOff>76200</xdr:rowOff>
    </xdr:from>
    <xdr:ext cx="869174" cy="312541"/>
    <xdr:pic>
      <xdr:nvPicPr>
        <xdr:cNvPr id="23" name="図 22">
          <a:extLst>
            <a:ext uri="{FF2B5EF4-FFF2-40B4-BE49-F238E27FC236}">
              <a16:creationId xmlns:a16="http://schemas.microsoft.com/office/drawing/2014/main" id="{C879F636-6048-46AC-B702-AEA1875AF97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264927" y="7734300"/>
          <a:ext cx="869174" cy="312541"/>
        </a:xfrm>
        <a:prstGeom prst="rect">
          <a:avLst/>
        </a:prstGeom>
      </xdr:spPr>
    </xdr:pic>
    <xdr:clientData/>
  </xdr:oneCellAnchor>
  <xdr:oneCellAnchor>
    <xdr:from>
      <xdr:col>17</xdr:col>
      <xdr:colOff>76200</xdr:colOff>
      <xdr:row>86</xdr:row>
      <xdr:rowOff>76200</xdr:rowOff>
    </xdr:from>
    <xdr:ext cx="869174" cy="312541"/>
    <xdr:pic>
      <xdr:nvPicPr>
        <xdr:cNvPr id="24" name="図 23">
          <a:extLst>
            <a:ext uri="{FF2B5EF4-FFF2-40B4-BE49-F238E27FC236}">
              <a16:creationId xmlns:a16="http://schemas.microsoft.com/office/drawing/2014/main" id="{A27996B2-1BFC-4CCC-88A8-E7C90F459E2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28925" y="7734300"/>
          <a:ext cx="869174" cy="312541"/>
        </a:xfrm>
        <a:prstGeom prst="rect">
          <a:avLst/>
        </a:prstGeom>
      </xdr:spPr>
    </xdr:pic>
    <xdr:clientData/>
  </xdr:oneCellAnchor>
  <xdr:twoCellAnchor editAs="oneCell">
    <xdr:from>
      <xdr:col>0</xdr:col>
      <xdr:colOff>113567</xdr:colOff>
      <xdr:row>6</xdr:row>
      <xdr:rowOff>33704</xdr:rowOff>
    </xdr:from>
    <xdr:to>
      <xdr:col>5</xdr:col>
      <xdr:colOff>122253</xdr:colOff>
      <xdr:row>10</xdr:row>
      <xdr:rowOff>86077</xdr:rowOff>
    </xdr:to>
    <xdr:pic>
      <xdr:nvPicPr>
        <xdr:cNvPr id="25" name="図 24" descr="アメリカの国旗">
          <a:extLst>
            <a:ext uri="{FF2B5EF4-FFF2-40B4-BE49-F238E27FC236}">
              <a16:creationId xmlns:a16="http://schemas.microsoft.com/office/drawing/2014/main" id="{64A70880-6BB9-455A-8127-190440F9C4E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567" y="832339"/>
          <a:ext cx="814648" cy="550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113569</xdr:colOff>
      <xdr:row>11</xdr:row>
      <xdr:rowOff>43228</xdr:rowOff>
    </xdr:from>
    <xdr:to>
      <xdr:col>5</xdr:col>
      <xdr:colOff>113265</xdr:colOff>
      <xdr:row>15</xdr:row>
      <xdr:rowOff>87174</xdr:rowOff>
    </xdr:to>
    <xdr:pic>
      <xdr:nvPicPr>
        <xdr:cNvPr id="26" name="図 25">
          <a:extLst>
            <a:ext uri="{FF2B5EF4-FFF2-40B4-BE49-F238E27FC236}">
              <a16:creationId xmlns:a16="http://schemas.microsoft.com/office/drawing/2014/main" id="{EAA284E0-115C-4074-A622-8C2B8F5BC7BE}"/>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13569" y="1464651"/>
          <a:ext cx="805658" cy="5421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113568</xdr:colOff>
      <xdr:row>16</xdr:row>
      <xdr:rowOff>43228</xdr:rowOff>
    </xdr:from>
    <xdr:to>
      <xdr:col>5</xdr:col>
      <xdr:colOff>113264</xdr:colOff>
      <xdr:row>20</xdr:row>
      <xdr:rowOff>89581</xdr:rowOff>
    </xdr:to>
    <xdr:pic>
      <xdr:nvPicPr>
        <xdr:cNvPr id="27" name="図 26">
          <a:extLst>
            <a:ext uri="{FF2B5EF4-FFF2-40B4-BE49-F238E27FC236}">
              <a16:creationId xmlns:a16="http://schemas.microsoft.com/office/drawing/2014/main" id="{55879FAE-5120-4989-8D5A-F03DEA549102}"/>
            </a:ext>
          </a:extLst>
        </xdr:cNvPr>
        <xdr:cNvPicPr>
          <a:picLocks noChangeAspect="1"/>
        </xdr:cNvPicPr>
      </xdr:nvPicPr>
      <xdr:blipFill>
        <a:blip xmlns:r="http://schemas.openxmlformats.org/officeDocument/2006/relationships" r:embed="rId5"/>
        <a:stretch>
          <a:fillRect/>
        </a:stretch>
      </xdr:blipFill>
      <xdr:spPr>
        <a:xfrm>
          <a:off x="113568" y="2087440"/>
          <a:ext cx="805658" cy="544583"/>
        </a:xfrm>
        <a:prstGeom prst="rect">
          <a:avLst/>
        </a:prstGeom>
      </xdr:spPr>
    </xdr:pic>
    <xdr:clientData/>
  </xdr:twoCellAnchor>
  <xdr:twoCellAnchor editAs="oneCell">
    <xdr:from>
      <xdr:col>0</xdr:col>
      <xdr:colOff>113568</xdr:colOff>
      <xdr:row>21</xdr:row>
      <xdr:rowOff>43228</xdr:rowOff>
    </xdr:from>
    <xdr:to>
      <xdr:col>5</xdr:col>
      <xdr:colOff>113264</xdr:colOff>
      <xdr:row>25</xdr:row>
      <xdr:rowOff>89581</xdr:rowOff>
    </xdr:to>
    <xdr:pic>
      <xdr:nvPicPr>
        <xdr:cNvPr id="28" name="図 27">
          <a:extLst>
            <a:ext uri="{FF2B5EF4-FFF2-40B4-BE49-F238E27FC236}">
              <a16:creationId xmlns:a16="http://schemas.microsoft.com/office/drawing/2014/main" id="{7BDBADEF-B5B7-43C8-8458-B78FF934EE14}"/>
            </a:ext>
          </a:extLst>
        </xdr:cNvPr>
        <xdr:cNvPicPr>
          <a:picLocks noChangeAspect="1"/>
        </xdr:cNvPicPr>
      </xdr:nvPicPr>
      <xdr:blipFill>
        <a:blip xmlns:r="http://schemas.openxmlformats.org/officeDocument/2006/relationships" r:embed="rId6"/>
        <a:stretch>
          <a:fillRect/>
        </a:stretch>
      </xdr:blipFill>
      <xdr:spPr>
        <a:xfrm>
          <a:off x="113568" y="2710228"/>
          <a:ext cx="805658" cy="544584"/>
        </a:xfrm>
        <a:prstGeom prst="rect">
          <a:avLst/>
        </a:prstGeom>
      </xdr:spPr>
    </xdr:pic>
    <xdr:clientData/>
  </xdr:twoCellAnchor>
  <xdr:twoCellAnchor editAs="oneCell">
    <xdr:from>
      <xdr:col>0</xdr:col>
      <xdr:colOff>113567</xdr:colOff>
      <xdr:row>26</xdr:row>
      <xdr:rowOff>43228</xdr:rowOff>
    </xdr:from>
    <xdr:to>
      <xdr:col>5</xdr:col>
      <xdr:colOff>104273</xdr:colOff>
      <xdr:row>30</xdr:row>
      <xdr:rowOff>83562</xdr:rowOff>
    </xdr:to>
    <xdr:pic>
      <xdr:nvPicPr>
        <xdr:cNvPr id="29" name="図 28">
          <a:extLst>
            <a:ext uri="{FF2B5EF4-FFF2-40B4-BE49-F238E27FC236}">
              <a16:creationId xmlns:a16="http://schemas.microsoft.com/office/drawing/2014/main" id="{EA025BAE-4C32-4664-800C-E0C852CF98E6}"/>
            </a:ext>
          </a:extLst>
        </xdr:cNvPr>
        <xdr:cNvPicPr>
          <a:picLocks noChangeAspect="1"/>
        </xdr:cNvPicPr>
      </xdr:nvPicPr>
      <xdr:blipFill>
        <a:blip xmlns:r="http://schemas.openxmlformats.org/officeDocument/2006/relationships" r:embed="rId7"/>
        <a:stretch>
          <a:fillRect/>
        </a:stretch>
      </xdr:blipFill>
      <xdr:spPr>
        <a:xfrm>
          <a:off x="113567" y="3333016"/>
          <a:ext cx="796668" cy="538565"/>
        </a:xfrm>
        <a:prstGeom prst="rect">
          <a:avLst/>
        </a:prstGeom>
      </xdr:spPr>
    </xdr:pic>
    <xdr:clientData/>
  </xdr:twoCellAnchor>
  <xdr:twoCellAnchor editAs="oneCell">
    <xdr:from>
      <xdr:col>0</xdr:col>
      <xdr:colOff>113568</xdr:colOff>
      <xdr:row>31</xdr:row>
      <xdr:rowOff>43228</xdr:rowOff>
    </xdr:from>
    <xdr:to>
      <xdr:col>5</xdr:col>
      <xdr:colOff>113264</xdr:colOff>
      <xdr:row>35</xdr:row>
      <xdr:rowOff>89581</xdr:rowOff>
    </xdr:to>
    <xdr:pic>
      <xdr:nvPicPr>
        <xdr:cNvPr id="30" name="図 29">
          <a:extLst>
            <a:ext uri="{FF2B5EF4-FFF2-40B4-BE49-F238E27FC236}">
              <a16:creationId xmlns:a16="http://schemas.microsoft.com/office/drawing/2014/main" id="{8F86FDAA-78D9-4D8D-B42F-748C2F06122B}"/>
            </a:ext>
          </a:extLst>
        </xdr:cNvPr>
        <xdr:cNvPicPr>
          <a:picLocks noChangeAspect="1"/>
        </xdr:cNvPicPr>
      </xdr:nvPicPr>
      <xdr:blipFill>
        <a:blip xmlns:r="http://schemas.openxmlformats.org/officeDocument/2006/relationships" r:embed="rId8"/>
        <a:stretch>
          <a:fillRect/>
        </a:stretch>
      </xdr:blipFill>
      <xdr:spPr>
        <a:xfrm>
          <a:off x="113568" y="3955805"/>
          <a:ext cx="805658" cy="544584"/>
        </a:xfrm>
        <a:prstGeom prst="rect">
          <a:avLst/>
        </a:prstGeom>
      </xdr:spPr>
    </xdr:pic>
    <xdr:clientData/>
  </xdr:twoCellAnchor>
  <xdr:twoCellAnchor editAs="oneCell">
    <xdr:from>
      <xdr:col>0</xdr:col>
      <xdr:colOff>113567</xdr:colOff>
      <xdr:row>36</xdr:row>
      <xdr:rowOff>46376</xdr:rowOff>
    </xdr:from>
    <xdr:to>
      <xdr:col>5</xdr:col>
      <xdr:colOff>92006</xdr:colOff>
      <xdr:row>40</xdr:row>
      <xdr:rowOff>78360</xdr:rowOff>
    </xdr:to>
    <xdr:pic>
      <xdr:nvPicPr>
        <xdr:cNvPr id="31" name="図 30">
          <a:extLst>
            <a:ext uri="{FF2B5EF4-FFF2-40B4-BE49-F238E27FC236}">
              <a16:creationId xmlns:a16="http://schemas.microsoft.com/office/drawing/2014/main" id="{49E5033A-05CA-4B75-8C8E-3834548462AF}"/>
            </a:ext>
          </a:extLst>
        </xdr:cNvPr>
        <xdr:cNvPicPr>
          <a:picLocks noChangeAspect="1"/>
        </xdr:cNvPicPr>
      </xdr:nvPicPr>
      <xdr:blipFill>
        <a:blip xmlns:r="http://schemas.openxmlformats.org/officeDocument/2006/relationships" r:embed="rId9"/>
        <a:stretch>
          <a:fillRect/>
        </a:stretch>
      </xdr:blipFill>
      <xdr:spPr>
        <a:xfrm>
          <a:off x="113567" y="4581741"/>
          <a:ext cx="784401" cy="530215"/>
        </a:xfrm>
        <a:prstGeom prst="rect">
          <a:avLst/>
        </a:prstGeom>
      </xdr:spPr>
    </xdr:pic>
    <xdr:clientData/>
  </xdr:twoCellAnchor>
  <xdr:twoCellAnchor editAs="oneCell">
    <xdr:from>
      <xdr:col>0</xdr:col>
      <xdr:colOff>117230</xdr:colOff>
      <xdr:row>41</xdr:row>
      <xdr:rowOff>43961</xdr:rowOff>
    </xdr:from>
    <xdr:to>
      <xdr:col>5</xdr:col>
      <xdr:colOff>106553</xdr:colOff>
      <xdr:row>45</xdr:row>
      <xdr:rowOff>78287</xdr:rowOff>
    </xdr:to>
    <xdr:pic>
      <xdr:nvPicPr>
        <xdr:cNvPr id="32" name="図 31" descr="大韓民国（韓国）の国旗">
          <a:extLst>
            <a:ext uri="{FF2B5EF4-FFF2-40B4-BE49-F238E27FC236}">
              <a16:creationId xmlns:a16="http://schemas.microsoft.com/office/drawing/2014/main" id="{A49271DE-E48A-484D-8150-63003D83DF4A}"/>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7230" y="5202115"/>
          <a:ext cx="795285" cy="5325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109903</xdr:colOff>
      <xdr:row>46</xdr:row>
      <xdr:rowOff>51289</xdr:rowOff>
    </xdr:from>
    <xdr:to>
      <xdr:col>5</xdr:col>
      <xdr:colOff>106142</xdr:colOff>
      <xdr:row>50</xdr:row>
      <xdr:rowOff>87859</xdr:rowOff>
    </xdr:to>
    <xdr:pic>
      <xdr:nvPicPr>
        <xdr:cNvPr id="33" name="図 32" descr="香港の旗">
          <a:extLst>
            <a:ext uri="{FF2B5EF4-FFF2-40B4-BE49-F238E27FC236}">
              <a16:creationId xmlns:a16="http://schemas.microsoft.com/office/drawing/2014/main" id="{9FF57805-F498-480D-9689-E87243C01DFC}"/>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9903" y="5832231"/>
          <a:ext cx="802201" cy="5348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109903</xdr:colOff>
      <xdr:row>51</xdr:row>
      <xdr:rowOff>51288</xdr:rowOff>
    </xdr:from>
    <xdr:to>
      <xdr:col>5</xdr:col>
      <xdr:colOff>104541</xdr:colOff>
      <xdr:row>55</xdr:row>
      <xdr:rowOff>87858</xdr:rowOff>
    </xdr:to>
    <xdr:pic>
      <xdr:nvPicPr>
        <xdr:cNvPr id="34" name="図 33">
          <a:extLst>
            <a:ext uri="{FF2B5EF4-FFF2-40B4-BE49-F238E27FC236}">
              <a16:creationId xmlns:a16="http://schemas.microsoft.com/office/drawing/2014/main" id="{12576265-4D6D-46A3-91DF-4C939DE5F095}"/>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9903" y="6455019"/>
          <a:ext cx="800600" cy="5348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109903</xdr:colOff>
      <xdr:row>56</xdr:row>
      <xdr:rowOff>43961</xdr:rowOff>
    </xdr:from>
    <xdr:to>
      <xdr:col>5</xdr:col>
      <xdr:colOff>102576</xdr:colOff>
      <xdr:row>60</xdr:row>
      <xdr:rowOff>80531</xdr:rowOff>
    </xdr:to>
    <xdr:pic>
      <xdr:nvPicPr>
        <xdr:cNvPr id="35" name="図 34" descr="タイの国旗">
          <a:extLst>
            <a:ext uri="{FF2B5EF4-FFF2-40B4-BE49-F238E27FC236}">
              <a16:creationId xmlns:a16="http://schemas.microsoft.com/office/drawing/2014/main" id="{CE21930C-F55B-4DF5-B76F-3442621AE9D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09903" y="7070480"/>
          <a:ext cx="798635" cy="5348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109903</xdr:colOff>
      <xdr:row>61</xdr:row>
      <xdr:rowOff>43961</xdr:rowOff>
    </xdr:from>
    <xdr:to>
      <xdr:col>5</xdr:col>
      <xdr:colOff>102576</xdr:colOff>
      <xdr:row>65</xdr:row>
      <xdr:rowOff>80532</xdr:rowOff>
    </xdr:to>
    <xdr:pic>
      <xdr:nvPicPr>
        <xdr:cNvPr id="36" name="図 35">
          <a:extLst>
            <a:ext uri="{FF2B5EF4-FFF2-40B4-BE49-F238E27FC236}">
              <a16:creationId xmlns:a16="http://schemas.microsoft.com/office/drawing/2014/main" id="{307CF8AE-FC7F-4D10-9199-631AC90A0C1F}"/>
            </a:ext>
          </a:extLst>
        </xdr:cNvPr>
        <xdr:cNvPicPr>
          <a:picLocks noChangeAspect="1"/>
        </xdr:cNvPicPr>
      </xdr:nvPicPr>
      <xdr:blipFill>
        <a:blip xmlns:r="http://schemas.openxmlformats.org/officeDocument/2006/relationships" r:embed="rId14"/>
        <a:stretch>
          <a:fillRect/>
        </a:stretch>
      </xdr:blipFill>
      <xdr:spPr>
        <a:xfrm>
          <a:off x="109903" y="7693269"/>
          <a:ext cx="798635" cy="534801"/>
        </a:xfrm>
        <a:prstGeom prst="rect">
          <a:avLst/>
        </a:prstGeom>
      </xdr:spPr>
    </xdr:pic>
    <xdr:clientData/>
  </xdr:twoCellAnchor>
  <xdr:twoCellAnchor editAs="oneCell">
    <xdr:from>
      <xdr:col>0</xdr:col>
      <xdr:colOff>109903</xdr:colOff>
      <xdr:row>66</xdr:row>
      <xdr:rowOff>51287</xdr:rowOff>
    </xdr:from>
    <xdr:to>
      <xdr:col>5</xdr:col>
      <xdr:colOff>93181</xdr:colOff>
      <xdr:row>70</xdr:row>
      <xdr:rowOff>81565</xdr:rowOff>
    </xdr:to>
    <xdr:pic>
      <xdr:nvPicPr>
        <xdr:cNvPr id="37" name="図 36" descr="インドネシアの国旗">
          <a:extLst>
            <a:ext uri="{FF2B5EF4-FFF2-40B4-BE49-F238E27FC236}">
              <a16:creationId xmlns:a16="http://schemas.microsoft.com/office/drawing/2014/main" id="{AE0A167D-3390-4BB0-A550-A0CCFEE77DE5}"/>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09903" y="8323383"/>
          <a:ext cx="789240" cy="5285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109903</xdr:colOff>
      <xdr:row>71</xdr:row>
      <xdr:rowOff>43960</xdr:rowOff>
    </xdr:from>
    <xdr:to>
      <xdr:col>5</xdr:col>
      <xdr:colOff>96704</xdr:colOff>
      <xdr:row>75</xdr:row>
      <xdr:rowOff>76598</xdr:rowOff>
    </xdr:to>
    <xdr:pic>
      <xdr:nvPicPr>
        <xdr:cNvPr id="38" name="図 37">
          <a:extLst>
            <a:ext uri="{FF2B5EF4-FFF2-40B4-BE49-F238E27FC236}">
              <a16:creationId xmlns:a16="http://schemas.microsoft.com/office/drawing/2014/main" id="{0A146311-86F2-4ED9-B392-AC8BB39DB442}"/>
            </a:ext>
          </a:extLst>
        </xdr:cNvPr>
        <xdr:cNvPicPr>
          <a:picLocks noChangeAspect="1"/>
        </xdr:cNvPicPr>
      </xdr:nvPicPr>
      <xdr:blipFill>
        <a:blip xmlns:r="http://schemas.openxmlformats.org/officeDocument/2006/relationships" r:embed="rId16"/>
        <a:stretch>
          <a:fillRect/>
        </a:stretch>
      </xdr:blipFill>
      <xdr:spPr>
        <a:xfrm>
          <a:off x="109903" y="8938845"/>
          <a:ext cx="792763" cy="530868"/>
        </a:xfrm>
        <a:prstGeom prst="rect">
          <a:avLst/>
        </a:prstGeom>
      </xdr:spPr>
    </xdr:pic>
    <xdr:clientData/>
  </xdr:twoCellAnchor>
  <xdr:twoCellAnchor editAs="oneCell">
    <xdr:from>
      <xdr:col>0</xdr:col>
      <xdr:colOff>109903</xdr:colOff>
      <xdr:row>76</xdr:row>
      <xdr:rowOff>51289</xdr:rowOff>
    </xdr:from>
    <xdr:to>
      <xdr:col>5</xdr:col>
      <xdr:colOff>102576</xdr:colOff>
      <xdr:row>80</xdr:row>
      <xdr:rowOff>87859</xdr:rowOff>
    </xdr:to>
    <xdr:pic>
      <xdr:nvPicPr>
        <xdr:cNvPr id="39" name="図 38">
          <a:extLst>
            <a:ext uri="{FF2B5EF4-FFF2-40B4-BE49-F238E27FC236}">
              <a16:creationId xmlns:a16="http://schemas.microsoft.com/office/drawing/2014/main" id="{838BBC4B-A051-46AF-B2F9-FBEDE137FB71}"/>
            </a:ext>
          </a:extLst>
        </xdr:cNvPr>
        <xdr:cNvPicPr>
          <a:picLocks noChangeAspect="1"/>
        </xdr:cNvPicPr>
      </xdr:nvPicPr>
      <xdr:blipFill>
        <a:blip xmlns:r="http://schemas.openxmlformats.org/officeDocument/2006/relationships" r:embed="rId17"/>
        <a:stretch>
          <a:fillRect/>
        </a:stretch>
      </xdr:blipFill>
      <xdr:spPr>
        <a:xfrm>
          <a:off x="109903" y="9568962"/>
          <a:ext cx="798635" cy="534801"/>
        </a:xfrm>
        <a:prstGeom prst="rect">
          <a:avLst/>
        </a:prstGeom>
      </xdr:spPr>
    </xdr:pic>
    <xdr:clientData/>
  </xdr:twoCellAnchor>
  <xdr:twoCellAnchor editAs="oneCell">
    <xdr:from>
      <xdr:col>0</xdr:col>
      <xdr:colOff>109904</xdr:colOff>
      <xdr:row>81</xdr:row>
      <xdr:rowOff>51289</xdr:rowOff>
    </xdr:from>
    <xdr:to>
      <xdr:col>5</xdr:col>
      <xdr:colOff>99173</xdr:colOff>
      <xdr:row>85</xdr:row>
      <xdr:rowOff>81567</xdr:rowOff>
    </xdr:to>
    <xdr:pic>
      <xdr:nvPicPr>
        <xdr:cNvPr id="40" name="図 39">
          <a:extLst>
            <a:ext uri="{FF2B5EF4-FFF2-40B4-BE49-F238E27FC236}">
              <a16:creationId xmlns:a16="http://schemas.microsoft.com/office/drawing/2014/main" id="{396D2077-24E9-40EC-944B-1515A6DE4956}"/>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9904" y="10191751"/>
          <a:ext cx="795231" cy="5285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109903</xdr:colOff>
      <xdr:row>86</xdr:row>
      <xdr:rowOff>43961</xdr:rowOff>
    </xdr:from>
    <xdr:to>
      <xdr:col>5</xdr:col>
      <xdr:colOff>102576</xdr:colOff>
      <xdr:row>90</xdr:row>
      <xdr:rowOff>80531</xdr:rowOff>
    </xdr:to>
    <xdr:pic>
      <xdr:nvPicPr>
        <xdr:cNvPr id="41" name="図 40">
          <a:extLst>
            <a:ext uri="{FF2B5EF4-FFF2-40B4-BE49-F238E27FC236}">
              <a16:creationId xmlns:a16="http://schemas.microsoft.com/office/drawing/2014/main" id="{52DC1559-6793-435A-AEFA-EA2C1892578A}"/>
            </a:ext>
          </a:extLst>
        </xdr:cNvPr>
        <xdr:cNvPicPr>
          <a:picLocks noChangeAspect="1"/>
        </xdr:cNvPicPr>
      </xdr:nvPicPr>
      <xdr:blipFill>
        <a:blip xmlns:r="http://schemas.openxmlformats.org/officeDocument/2006/relationships" r:embed="rId19"/>
        <a:stretch>
          <a:fillRect/>
        </a:stretch>
      </xdr:blipFill>
      <xdr:spPr>
        <a:xfrm>
          <a:off x="109903" y="10807211"/>
          <a:ext cx="798635" cy="53480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121920</xdr:colOff>
          <xdr:row>3</xdr:row>
          <xdr:rowOff>60960</xdr:rowOff>
        </xdr:from>
        <xdr:to>
          <xdr:col>41</xdr:col>
          <xdr:colOff>106680</xdr:colOff>
          <xdr:row>8</xdr:row>
          <xdr:rowOff>99060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800-0000016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インターバンクrate抽出</a:t>
              </a:r>
            </a:p>
          </xdr:txBody>
        </xdr:sp>
        <xdr:clientData fPrintsWithSheet="0"/>
      </xdr:twoCellAnchor>
    </mc:Choice>
    <mc:Fallback/>
  </mc:AlternateContent>
  <xdr:twoCellAnchor editAs="oneCell">
    <xdr:from>
      <xdr:col>0</xdr:col>
      <xdr:colOff>21562</xdr:colOff>
      <xdr:row>18</xdr:row>
      <xdr:rowOff>11431</xdr:rowOff>
    </xdr:from>
    <xdr:to>
      <xdr:col>3</xdr:col>
      <xdr:colOff>170062</xdr:colOff>
      <xdr:row>20</xdr:row>
      <xdr:rowOff>138631</xdr:rowOff>
    </xdr:to>
    <xdr:pic>
      <xdr:nvPicPr>
        <xdr:cNvPr id="2" name="図 1">
          <a:extLst>
            <a:ext uri="{FF2B5EF4-FFF2-40B4-BE49-F238E27FC236}">
              <a16:creationId xmlns:a16="http://schemas.microsoft.com/office/drawing/2014/main" id="{00000000-0008-0000-0800-000002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62" y="2449831"/>
          <a:ext cx="720000" cy="432000"/>
        </a:xfrm>
        <a:prstGeom prst="rect">
          <a:avLst/>
        </a:prstGeom>
      </xdr:spPr>
    </xdr:pic>
    <xdr:clientData/>
  </xdr:twoCellAnchor>
  <xdr:twoCellAnchor editAs="oneCell">
    <xdr:from>
      <xdr:col>0</xdr:col>
      <xdr:colOff>24877</xdr:colOff>
      <xdr:row>20</xdr:row>
      <xdr:rowOff>151906</xdr:rowOff>
    </xdr:from>
    <xdr:to>
      <xdr:col>3</xdr:col>
      <xdr:colOff>173377</xdr:colOff>
      <xdr:row>23</xdr:row>
      <xdr:rowOff>126706</xdr:rowOff>
    </xdr:to>
    <xdr:pic>
      <xdr:nvPicPr>
        <xdr:cNvPr id="3" name="図 2">
          <a:extLst>
            <a:ext uri="{FF2B5EF4-FFF2-40B4-BE49-F238E27FC236}">
              <a16:creationId xmlns:a16="http://schemas.microsoft.com/office/drawing/2014/main" id="{00000000-0008-0000-0800-000003000000}"/>
            </a:ext>
          </a:extLst>
        </xdr:cNvPr>
        <xdr:cNvPicPr preferRelativeResize="0">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877" y="2895106"/>
          <a:ext cx="720000" cy="432000"/>
        </a:xfrm>
        <a:prstGeom prst="rect">
          <a:avLst/>
        </a:prstGeom>
      </xdr:spPr>
    </xdr:pic>
    <xdr:clientData/>
  </xdr:twoCellAnchor>
  <xdr:twoCellAnchor editAs="oneCell">
    <xdr:from>
      <xdr:col>0</xdr:col>
      <xdr:colOff>22477</xdr:colOff>
      <xdr:row>15</xdr:row>
      <xdr:rowOff>21871</xdr:rowOff>
    </xdr:from>
    <xdr:to>
      <xdr:col>3</xdr:col>
      <xdr:colOff>170977</xdr:colOff>
      <xdr:row>17</xdr:row>
      <xdr:rowOff>149071</xdr:rowOff>
    </xdr:to>
    <xdr:pic>
      <xdr:nvPicPr>
        <xdr:cNvPr id="4" name="図 3">
          <a:extLst>
            <a:ext uri="{FF2B5EF4-FFF2-40B4-BE49-F238E27FC236}">
              <a16:creationId xmlns:a16="http://schemas.microsoft.com/office/drawing/2014/main" id="{00000000-0008-0000-0800-000004000000}"/>
            </a:ext>
          </a:extLst>
        </xdr:cNvPr>
        <xdr:cNvPicPr preferRelativeResize="0">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477" y="2003071"/>
          <a:ext cx="720000" cy="432000"/>
        </a:xfrm>
        <a:prstGeom prst="rect">
          <a:avLst/>
        </a:prstGeom>
      </xdr:spPr>
    </xdr:pic>
    <xdr:clientData/>
  </xdr:twoCellAnchor>
  <xdr:twoCellAnchor editAs="oneCell">
    <xdr:from>
      <xdr:col>0</xdr:col>
      <xdr:colOff>29602</xdr:colOff>
      <xdr:row>9</xdr:row>
      <xdr:rowOff>19471</xdr:rowOff>
    </xdr:from>
    <xdr:to>
      <xdr:col>3</xdr:col>
      <xdr:colOff>178102</xdr:colOff>
      <xdr:row>11</xdr:row>
      <xdr:rowOff>146671</xdr:rowOff>
    </xdr:to>
    <xdr:pic>
      <xdr:nvPicPr>
        <xdr:cNvPr id="5" name="図 4">
          <a:extLst>
            <a:ext uri="{FF2B5EF4-FFF2-40B4-BE49-F238E27FC236}">
              <a16:creationId xmlns:a16="http://schemas.microsoft.com/office/drawing/2014/main" id="{00000000-0008-0000-0800-000005000000}"/>
            </a:ext>
          </a:extLst>
        </xdr:cNvPr>
        <xdr:cNvPicPr preferRelativeResize="0">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602" y="1086271"/>
          <a:ext cx="720000" cy="432000"/>
        </a:xfrm>
        <a:prstGeom prst="rect">
          <a:avLst/>
        </a:prstGeom>
      </xdr:spPr>
    </xdr:pic>
    <xdr:clientData/>
  </xdr:twoCellAnchor>
  <xdr:twoCellAnchor editAs="oneCell">
    <xdr:from>
      <xdr:col>0</xdr:col>
      <xdr:colOff>19582</xdr:colOff>
      <xdr:row>30</xdr:row>
      <xdr:rowOff>9451</xdr:rowOff>
    </xdr:from>
    <xdr:to>
      <xdr:col>3</xdr:col>
      <xdr:colOff>168082</xdr:colOff>
      <xdr:row>32</xdr:row>
      <xdr:rowOff>136651</xdr:rowOff>
    </xdr:to>
    <xdr:pic>
      <xdr:nvPicPr>
        <xdr:cNvPr id="6" name="図 5">
          <a:extLst>
            <a:ext uri="{FF2B5EF4-FFF2-40B4-BE49-F238E27FC236}">
              <a16:creationId xmlns:a16="http://schemas.microsoft.com/office/drawing/2014/main" id="{00000000-0008-0000-0800-000006000000}"/>
            </a:ext>
          </a:extLst>
        </xdr:cNvPr>
        <xdr:cNvPicPr preferRelativeResize="0">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582" y="4276651"/>
          <a:ext cx="720000" cy="432000"/>
        </a:xfrm>
        <a:prstGeom prst="rect">
          <a:avLst/>
        </a:prstGeom>
      </xdr:spPr>
    </xdr:pic>
    <xdr:clientData/>
  </xdr:twoCellAnchor>
  <xdr:twoCellAnchor editAs="oneCell">
    <xdr:from>
      <xdr:col>0</xdr:col>
      <xdr:colOff>37185</xdr:colOff>
      <xdr:row>42</xdr:row>
      <xdr:rowOff>12764</xdr:rowOff>
    </xdr:from>
    <xdr:to>
      <xdr:col>3</xdr:col>
      <xdr:colOff>185685</xdr:colOff>
      <xdr:row>44</xdr:row>
      <xdr:rowOff>139964</xdr:rowOff>
    </xdr:to>
    <xdr:pic>
      <xdr:nvPicPr>
        <xdr:cNvPr id="7" name="図 6">
          <a:extLst>
            <a:ext uri="{FF2B5EF4-FFF2-40B4-BE49-F238E27FC236}">
              <a16:creationId xmlns:a16="http://schemas.microsoft.com/office/drawing/2014/main" id="{00000000-0008-0000-0800-000007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185" y="6108764"/>
          <a:ext cx="720000" cy="432000"/>
        </a:xfrm>
        <a:prstGeom prst="rect">
          <a:avLst/>
        </a:prstGeom>
      </xdr:spPr>
    </xdr:pic>
    <xdr:clientData/>
  </xdr:twoCellAnchor>
  <xdr:twoCellAnchor editAs="oneCell">
    <xdr:from>
      <xdr:col>0</xdr:col>
      <xdr:colOff>7162</xdr:colOff>
      <xdr:row>27</xdr:row>
      <xdr:rowOff>4651</xdr:rowOff>
    </xdr:from>
    <xdr:to>
      <xdr:col>3</xdr:col>
      <xdr:colOff>155662</xdr:colOff>
      <xdr:row>29</xdr:row>
      <xdr:rowOff>131851</xdr:rowOff>
    </xdr:to>
    <xdr:pic>
      <xdr:nvPicPr>
        <xdr:cNvPr id="8" name="図 7">
          <a:extLst>
            <a:ext uri="{FF2B5EF4-FFF2-40B4-BE49-F238E27FC236}">
              <a16:creationId xmlns:a16="http://schemas.microsoft.com/office/drawing/2014/main" id="{00000000-0008-0000-0800-000008000000}"/>
            </a:ext>
          </a:extLst>
        </xdr:cNvPr>
        <xdr:cNvPicPr preferRelativeResize="0">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162" y="3814651"/>
          <a:ext cx="720000" cy="432000"/>
        </a:xfrm>
        <a:prstGeom prst="rect">
          <a:avLst/>
        </a:prstGeom>
      </xdr:spPr>
    </xdr:pic>
    <xdr:clientData/>
  </xdr:twoCellAnchor>
  <xdr:twoCellAnchor editAs="oneCell">
    <xdr:from>
      <xdr:col>0</xdr:col>
      <xdr:colOff>24765</xdr:colOff>
      <xdr:row>45</xdr:row>
      <xdr:rowOff>28919</xdr:rowOff>
    </xdr:from>
    <xdr:to>
      <xdr:col>3</xdr:col>
      <xdr:colOff>173265</xdr:colOff>
      <xdr:row>48</xdr:row>
      <xdr:rowOff>3719</xdr:rowOff>
    </xdr:to>
    <xdr:pic>
      <xdr:nvPicPr>
        <xdr:cNvPr id="9" name="図 8">
          <a:extLst>
            <a:ext uri="{FF2B5EF4-FFF2-40B4-BE49-F238E27FC236}">
              <a16:creationId xmlns:a16="http://schemas.microsoft.com/office/drawing/2014/main" id="{00000000-0008-0000-0800-000009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4765" y="6582119"/>
          <a:ext cx="720000" cy="432000"/>
        </a:xfrm>
        <a:prstGeom prst="rect">
          <a:avLst/>
        </a:prstGeom>
      </xdr:spPr>
    </xdr:pic>
    <xdr:clientData/>
  </xdr:twoCellAnchor>
  <xdr:twoCellAnchor editAs="oneCell">
    <xdr:from>
      <xdr:col>0</xdr:col>
      <xdr:colOff>39510</xdr:colOff>
      <xdr:row>39</xdr:row>
      <xdr:rowOff>30329</xdr:rowOff>
    </xdr:from>
    <xdr:to>
      <xdr:col>3</xdr:col>
      <xdr:colOff>188010</xdr:colOff>
      <xdr:row>42</xdr:row>
      <xdr:rowOff>5129</xdr:rowOff>
    </xdr:to>
    <xdr:pic>
      <xdr:nvPicPr>
        <xdr:cNvPr id="10" name="図 9">
          <a:extLst>
            <a:ext uri="{FF2B5EF4-FFF2-40B4-BE49-F238E27FC236}">
              <a16:creationId xmlns:a16="http://schemas.microsoft.com/office/drawing/2014/main" id="{00000000-0008-0000-0800-00000A000000}"/>
            </a:ext>
          </a:extLst>
        </xdr:cNvPr>
        <xdr:cNvPicPr preferRelativeResize="0">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9510" y="5669129"/>
          <a:ext cx="720000" cy="432000"/>
        </a:xfrm>
        <a:prstGeom prst="rect">
          <a:avLst/>
        </a:prstGeom>
      </xdr:spPr>
    </xdr:pic>
    <xdr:clientData/>
  </xdr:twoCellAnchor>
  <xdr:twoCellAnchor editAs="oneCell">
    <xdr:from>
      <xdr:col>0</xdr:col>
      <xdr:colOff>41872</xdr:colOff>
      <xdr:row>24</xdr:row>
      <xdr:rowOff>5071</xdr:rowOff>
    </xdr:from>
    <xdr:to>
      <xdr:col>3</xdr:col>
      <xdr:colOff>190372</xdr:colOff>
      <xdr:row>26</xdr:row>
      <xdr:rowOff>132271</xdr:rowOff>
    </xdr:to>
    <xdr:pic>
      <xdr:nvPicPr>
        <xdr:cNvPr id="11" name="図 10">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872" y="3357871"/>
          <a:ext cx="720000" cy="432000"/>
        </a:xfrm>
        <a:prstGeom prst="rect">
          <a:avLst/>
        </a:prstGeom>
      </xdr:spPr>
    </xdr:pic>
    <xdr:clientData/>
  </xdr:twoCellAnchor>
  <xdr:twoCellAnchor editAs="oneCell">
    <xdr:from>
      <xdr:col>0</xdr:col>
      <xdr:colOff>29947</xdr:colOff>
      <xdr:row>33</xdr:row>
      <xdr:rowOff>4576</xdr:rowOff>
    </xdr:from>
    <xdr:to>
      <xdr:col>3</xdr:col>
      <xdr:colOff>178447</xdr:colOff>
      <xdr:row>35</xdr:row>
      <xdr:rowOff>131776</xdr:rowOff>
    </xdr:to>
    <xdr:pic>
      <xdr:nvPicPr>
        <xdr:cNvPr id="12" name="図 11">
          <a:extLst>
            <a:ext uri="{FF2B5EF4-FFF2-40B4-BE49-F238E27FC236}">
              <a16:creationId xmlns:a16="http://schemas.microsoft.com/office/drawing/2014/main" id="{00000000-0008-0000-0800-00000C000000}"/>
            </a:ext>
          </a:extLst>
        </xdr:cNvPr>
        <xdr:cNvPicPr preferRelativeResize="0">
          <a:picLocks/>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947" y="4728976"/>
          <a:ext cx="720000" cy="432000"/>
        </a:xfrm>
        <a:prstGeom prst="rect">
          <a:avLst/>
        </a:prstGeom>
      </xdr:spPr>
    </xdr:pic>
    <xdr:clientData/>
  </xdr:twoCellAnchor>
  <xdr:twoCellAnchor editAs="oneCell">
    <xdr:from>
      <xdr:col>0</xdr:col>
      <xdr:colOff>21832</xdr:colOff>
      <xdr:row>36</xdr:row>
      <xdr:rowOff>11701</xdr:rowOff>
    </xdr:from>
    <xdr:to>
      <xdr:col>3</xdr:col>
      <xdr:colOff>170332</xdr:colOff>
      <xdr:row>38</xdr:row>
      <xdr:rowOff>138901</xdr:rowOff>
    </xdr:to>
    <xdr:pic>
      <xdr:nvPicPr>
        <xdr:cNvPr id="13" name="図 12">
          <a:extLst>
            <a:ext uri="{FF2B5EF4-FFF2-40B4-BE49-F238E27FC236}">
              <a16:creationId xmlns:a16="http://schemas.microsoft.com/office/drawing/2014/main" id="{00000000-0008-0000-0800-00000D000000}"/>
            </a:ext>
          </a:extLst>
        </xdr:cNvPr>
        <xdr:cNvPicPr preferRelativeResize="0">
          <a:picLocks/>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1832" y="5193301"/>
          <a:ext cx="720000" cy="432000"/>
        </a:xfrm>
        <a:prstGeom prst="rect">
          <a:avLst/>
        </a:prstGeom>
      </xdr:spPr>
    </xdr:pic>
    <xdr:clientData/>
  </xdr:twoCellAnchor>
  <xdr:twoCellAnchor editAs="oneCell">
    <xdr:from>
      <xdr:col>0</xdr:col>
      <xdr:colOff>13717</xdr:colOff>
      <xdr:row>12</xdr:row>
      <xdr:rowOff>32161</xdr:rowOff>
    </xdr:from>
    <xdr:to>
      <xdr:col>3</xdr:col>
      <xdr:colOff>162217</xdr:colOff>
      <xdr:row>15</xdr:row>
      <xdr:rowOff>6961</xdr:rowOff>
    </xdr:to>
    <xdr:pic>
      <xdr:nvPicPr>
        <xdr:cNvPr id="14" name="図 13">
          <a:extLst>
            <a:ext uri="{FF2B5EF4-FFF2-40B4-BE49-F238E27FC236}">
              <a16:creationId xmlns:a16="http://schemas.microsoft.com/office/drawing/2014/main" id="{00000000-0008-0000-0800-00000E000000}"/>
            </a:ext>
          </a:extLst>
        </xdr:cNvPr>
        <xdr:cNvPicPr preferRelativeResize="0">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3717" y="1556161"/>
          <a:ext cx="720000" cy="432000"/>
        </a:xfrm>
        <a:prstGeom prst="rect">
          <a:avLst/>
        </a:prstGeom>
      </xdr:spPr>
    </xdr:pic>
    <xdr:clientData/>
  </xdr:twoCellAnchor>
  <xdr:twoCellAnchor editAs="oneCell">
    <xdr:from>
      <xdr:col>0</xdr:col>
      <xdr:colOff>41796</xdr:colOff>
      <xdr:row>6</xdr:row>
      <xdr:rowOff>37381</xdr:rowOff>
    </xdr:from>
    <xdr:to>
      <xdr:col>3</xdr:col>
      <xdr:colOff>190296</xdr:colOff>
      <xdr:row>9</xdr:row>
      <xdr:rowOff>12181</xdr:rowOff>
    </xdr:to>
    <xdr:pic>
      <xdr:nvPicPr>
        <xdr:cNvPr id="15" name="図 14">
          <a:extLst>
            <a:ext uri="{FF2B5EF4-FFF2-40B4-BE49-F238E27FC236}">
              <a16:creationId xmlns:a16="http://schemas.microsoft.com/office/drawing/2014/main" id="{00000000-0008-0000-0800-00000F000000}"/>
            </a:ext>
          </a:extLst>
        </xdr:cNvPr>
        <xdr:cNvPicPr preferRelativeResize="0">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796" y="646981"/>
          <a:ext cx="720000" cy="432000"/>
        </a:xfrm>
        <a:prstGeom prst="rect">
          <a:avLst/>
        </a:prstGeom>
      </xdr:spPr>
    </xdr:pic>
    <xdr:clientData/>
  </xdr:twoCellAnchor>
  <mc:AlternateContent xmlns:mc="http://schemas.openxmlformats.org/markup-compatibility/2006">
    <mc:Choice xmlns:a14="http://schemas.microsoft.com/office/drawing/2010/main" Requires="a14">
      <xdr:twoCellAnchor>
        <xdr:from>
          <xdr:col>36</xdr:col>
          <xdr:colOff>144780</xdr:colOff>
          <xdr:row>10</xdr:row>
          <xdr:rowOff>0</xdr:rowOff>
        </xdr:from>
        <xdr:to>
          <xdr:col>41</xdr:col>
          <xdr:colOff>175260</xdr:colOff>
          <xdr:row>14</xdr:row>
          <xdr:rowOff>45720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800-0000026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印刷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59</xdr:row>
          <xdr:rowOff>60960</xdr:rowOff>
        </xdr:from>
        <xdr:to>
          <xdr:col>6</xdr:col>
          <xdr:colOff>952500</xdr:colOff>
          <xdr:row>62</xdr:row>
          <xdr:rowOff>60960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印刷</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19</xdr:col>
      <xdr:colOff>0</xdr:colOff>
      <xdr:row>42</xdr:row>
      <xdr:rowOff>47626</xdr:rowOff>
    </xdr:from>
    <xdr:to>
      <xdr:col>22</xdr:col>
      <xdr:colOff>99554</xdr:colOff>
      <xdr:row>44</xdr:row>
      <xdr:rowOff>19666</xdr:rowOff>
    </xdr:to>
    <xdr:pic>
      <xdr:nvPicPr>
        <xdr:cNvPr id="2" name="図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85086" y="5640706"/>
          <a:ext cx="533894" cy="246360"/>
        </a:xfrm>
        <a:prstGeom prst="rect">
          <a:avLst/>
        </a:prstGeom>
      </xdr:spPr>
    </xdr:pic>
    <xdr:clientData/>
  </xdr:twoCellAnchor>
  <xdr:twoCellAnchor editAs="oneCell">
    <xdr:from>
      <xdr:col>19</xdr:col>
      <xdr:colOff>0</xdr:colOff>
      <xdr:row>67</xdr:row>
      <xdr:rowOff>35701</xdr:rowOff>
    </xdr:from>
    <xdr:to>
      <xdr:col>22</xdr:col>
      <xdr:colOff>99554</xdr:colOff>
      <xdr:row>69</xdr:row>
      <xdr:rowOff>7741</xdr:rowOff>
    </xdr:to>
    <xdr:pic>
      <xdr:nvPicPr>
        <xdr:cNvPr id="3" name="図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582686" y="9057781"/>
          <a:ext cx="533894" cy="246360"/>
        </a:xfrm>
        <a:prstGeom prst="rect">
          <a:avLst/>
        </a:prstGeom>
      </xdr:spPr>
    </xdr:pic>
    <xdr:clientData/>
  </xdr:twoCellAnchor>
  <xdr:twoCellAnchor editAs="oneCell">
    <xdr:from>
      <xdr:col>0</xdr:col>
      <xdr:colOff>143482</xdr:colOff>
      <xdr:row>27</xdr:row>
      <xdr:rowOff>57151</xdr:rowOff>
    </xdr:from>
    <xdr:to>
      <xdr:col>6</xdr:col>
      <xdr:colOff>11743</xdr:colOff>
      <xdr:row>31</xdr:row>
      <xdr:rowOff>46645</xdr:rowOff>
    </xdr:to>
    <xdr:pic>
      <xdr:nvPicPr>
        <xdr:cNvPr id="6" name="図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3482" y="3592831"/>
          <a:ext cx="736941" cy="538134"/>
        </a:xfrm>
        <a:prstGeom prst="rect">
          <a:avLst/>
        </a:prstGeom>
      </xdr:spPr>
    </xdr:pic>
    <xdr:clientData/>
  </xdr:twoCellAnchor>
  <xdr:twoCellAnchor editAs="oneCell">
    <xdr:from>
      <xdr:col>0</xdr:col>
      <xdr:colOff>131557</xdr:colOff>
      <xdr:row>32</xdr:row>
      <xdr:rowOff>45226</xdr:rowOff>
    </xdr:from>
    <xdr:to>
      <xdr:col>6</xdr:col>
      <xdr:colOff>1723</xdr:colOff>
      <xdr:row>36</xdr:row>
      <xdr:rowOff>34720</xdr:rowOff>
    </xdr:to>
    <xdr:pic>
      <xdr:nvPicPr>
        <xdr:cNvPr id="7" name="図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1557" y="4266706"/>
          <a:ext cx="738846" cy="538134"/>
        </a:xfrm>
        <a:prstGeom prst="rect">
          <a:avLst/>
        </a:prstGeom>
      </xdr:spPr>
    </xdr:pic>
    <xdr:clientData/>
  </xdr:twoCellAnchor>
  <xdr:twoCellAnchor editAs="oneCell">
    <xdr:from>
      <xdr:col>0</xdr:col>
      <xdr:colOff>129157</xdr:colOff>
      <xdr:row>22</xdr:row>
      <xdr:rowOff>52351</xdr:rowOff>
    </xdr:from>
    <xdr:to>
      <xdr:col>5</xdr:col>
      <xdr:colOff>144103</xdr:colOff>
      <xdr:row>26</xdr:row>
      <xdr:rowOff>41845</xdr:rowOff>
    </xdr:to>
    <xdr:pic>
      <xdr:nvPicPr>
        <xdr:cNvPr id="8" name="図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9157" y="2902231"/>
          <a:ext cx="738846" cy="538134"/>
        </a:xfrm>
        <a:prstGeom prst="rect">
          <a:avLst/>
        </a:prstGeom>
      </xdr:spPr>
    </xdr:pic>
    <xdr:clientData/>
  </xdr:twoCellAnchor>
  <xdr:twoCellAnchor editAs="oneCell">
    <xdr:from>
      <xdr:col>0</xdr:col>
      <xdr:colOff>136282</xdr:colOff>
      <xdr:row>12</xdr:row>
      <xdr:rowOff>49951</xdr:rowOff>
    </xdr:from>
    <xdr:to>
      <xdr:col>6</xdr:col>
      <xdr:colOff>4543</xdr:colOff>
      <xdr:row>16</xdr:row>
      <xdr:rowOff>39445</xdr:rowOff>
    </xdr:to>
    <xdr:pic>
      <xdr:nvPicPr>
        <xdr:cNvPr id="9" name="図 8">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6282" y="1528231"/>
          <a:ext cx="736941" cy="538134"/>
        </a:xfrm>
        <a:prstGeom prst="rect">
          <a:avLst/>
        </a:prstGeom>
      </xdr:spPr>
    </xdr:pic>
    <xdr:clientData/>
  </xdr:twoCellAnchor>
  <xdr:twoCellAnchor editAs="oneCell">
    <xdr:from>
      <xdr:col>0</xdr:col>
      <xdr:colOff>133882</xdr:colOff>
      <xdr:row>47</xdr:row>
      <xdr:rowOff>47551</xdr:rowOff>
    </xdr:from>
    <xdr:to>
      <xdr:col>6</xdr:col>
      <xdr:colOff>2143</xdr:colOff>
      <xdr:row>51</xdr:row>
      <xdr:rowOff>37045</xdr:rowOff>
    </xdr:to>
    <xdr:pic>
      <xdr:nvPicPr>
        <xdr:cNvPr id="10" name="図 9">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3882" y="6326431"/>
          <a:ext cx="736941" cy="538134"/>
        </a:xfrm>
        <a:prstGeom prst="rect">
          <a:avLst/>
        </a:prstGeom>
      </xdr:spPr>
    </xdr:pic>
    <xdr:clientData/>
  </xdr:twoCellAnchor>
  <xdr:twoCellAnchor editAs="oneCell">
    <xdr:from>
      <xdr:col>0</xdr:col>
      <xdr:colOff>128625</xdr:colOff>
      <xdr:row>67</xdr:row>
      <xdr:rowOff>35624</xdr:rowOff>
    </xdr:from>
    <xdr:to>
      <xdr:col>6</xdr:col>
      <xdr:colOff>7201</xdr:colOff>
      <xdr:row>71</xdr:row>
      <xdr:rowOff>32007</xdr:rowOff>
    </xdr:to>
    <xdr:pic>
      <xdr:nvPicPr>
        <xdr:cNvPr id="11" name="図 1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8625" y="9057704"/>
          <a:ext cx="747256" cy="545023"/>
        </a:xfrm>
        <a:prstGeom prst="rect">
          <a:avLst/>
        </a:prstGeom>
      </xdr:spPr>
    </xdr:pic>
    <xdr:clientData/>
  </xdr:twoCellAnchor>
  <xdr:twoCellAnchor editAs="oneCell">
    <xdr:from>
      <xdr:col>0</xdr:col>
      <xdr:colOff>129082</xdr:colOff>
      <xdr:row>42</xdr:row>
      <xdr:rowOff>42751</xdr:rowOff>
    </xdr:from>
    <xdr:to>
      <xdr:col>5</xdr:col>
      <xdr:colOff>144028</xdr:colOff>
      <xdr:row>46</xdr:row>
      <xdr:rowOff>32245</xdr:rowOff>
    </xdr:to>
    <xdr:pic>
      <xdr:nvPicPr>
        <xdr:cNvPr id="12" name="図 11">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29082" y="5635831"/>
          <a:ext cx="738846" cy="538134"/>
        </a:xfrm>
        <a:prstGeom prst="rect">
          <a:avLst/>
        </a:prstGeom>
      </xdr:spPr>
    </xdr:pic>
    <xdr:clientData/>
  </xdr:twoCellAnchor>
  <xdr:twoCellAnchor editAs="oneCell">
    <xdr:from>
      <xdr:col>0</xdr:col>
      <xdr:colOff>123825</xdr:colOff>
      <xdr:row>72</xdr:row>
      <xdr:rowOff>59399</xdr:rowOff>
    </xdr:from>
    <xdr:to>
      <xdr:col>6</xdr:col>
      <xdr:colOff>2401</xdr:colOff>
      <xdr:row>76</xdr:row>
      <xdr:rowOff>55782</xdr:rowOff>
    </xdr:to>
    <xdr:pic>
      <xdr:nvPicPr>
        <xdr:cNvPr id="13" name="図 12">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23825" y="9767279"/>
          <a:ext cx="747256" cy="545023"/>
        </a:xfrm>
        <a:prstGeom prst="rect">
          <a:avLst/>
        </a:prstGeom>
      </xdr:spPr>
    </xdr:pic>
    <xdr:clientData/>
  </xdr:twoCellAnchor>
  <xdr:twoCellAnchor editAs="oneCell">
    <xdr:from>
      <xdr:col>0</xdr:col>
      <xdr:colOff>130950</xdr:colOff>
      <xdr:row>62</xdr:row>
      <xdr:rowOff>37949</xdr:rowOff>
    </xdr:from>
    <xdr:to>
      <xdr:col>6</xdr:col>
      <xdr:colOff>9526</xdr:colOff>
      <xdr:row>66</xdr:row>
      <xdr:rowOff>34332</xdr:rowOff>
    </xdr:to>
    <xdr:pic>
      <xdr:nvPicPr>
        <xdr:cNvPr id="14" name="図 13">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30950" y="8374229"/>
          <a:ext cx="747256" cy="545023"/>
        </a:xfrm>
        <a:prstGeom prst="rect">
          <a:avLst/>
        </a:prstGeom>
      </xdr:spPr>
    </xdr:pic>
    <xdr:clientData/>
  </xdr:twoCellAnchor>
  <xdr:twoCellAnchor editAs="oneCell">
    <xdr:from>
      <xdr:col>0</xdr:col>
      <xdr:colOff>140932</xdr:colOff>
      <xdr:row>37</xdr:row>
      <xdr:rowOff>35551</xdr:rowOff>
    </xdr:from>
    <xdr:to>
      <xdr:col>6</xdr:col>
      <xdr:colOff>9193</xdr:colOff>
      <xdr:row>41</xdr:row>
      <xdr:rowOff>25045</xdr:rowOff>
    </xdr:to>
    <xdr:pic>
      <xdr:nvPicPr>
        <xdr:cNvPr id="15" name="図 14">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0932" y="4942831"/>
          <a:ext cx="736941" cy="538134"/>
        </a:xfrm>
        <a:prstGeom prst="rect">
          <a:avLst/>
        </a:prstGeom>
      </xdr:spPr>
    </xdr:pic>
    <xdr:clientData/>
  </xdr:twoCellAnchor>
  <xdr:twoCellAnchor editAs="oneCell">
    <xdr:from>
      <xdr:col>0</xdr:col>
      <xdr:colOff>129007</xdr:colOff>
      <xdr:row>52</xdr:row>
      <xdr:rowOff>42676</xdr:rowOff>
    </xdr:from>
    <xdr:to>
      <xdr:col>5</xdr:col>
      <xdr:colOff>143953</xdr:colOff>
      <xdr:row>56</xdr:row>
      <xdr:rowOff>32170</xdr:rowOff>
    </xdr:to>
    <xdr:pic>
      <xdr:nvPicPr>
        <xdr:cNvPr id="16" name="図 15">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29007" y="7007356"/>
          <a:ext cx="738846" cy="538134"/>
        </a:xfrm>
        <a:prstGeom prst="rect">
          <a:avLst/>
        </a:prstGeom>
      </xdr:spPr>
    </xdr:pic>
    <xdr:clientData/>
  </xdr:twoCellAnchor>
  <xdr:twoCellAnchor editAs="oneCell">
    <xdr:from>
      <xdr:col>0</xdr:col>
      <xdr:colOff>136132</xdr:colOff>
      <xdr:row>57</xdr:row>
      <xdr:rowOff>49801</xdr:rowOff>
    </xdr:from>
    <xdr:to>
      <xdr:col>6</xdr:col>
      <xdr:colOff>4393</xdr:colOff>
      <xdr:row>61</xdr:row>
      <xdr:rowOff>39295</xdr:rowOff>
    </xdr:to>
    <xdr:pic>
      <xdr:nvPicPr>
        <xdr:cNvPr id="17" name="図 16">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36132" y="7700281"/>
          <a:ext cx="736941" cy="538134"/>
        </a:xfrm>
        <a:prstGeom prst="rect">
          <a:avLst/>
        </a:prstGeom>
      </xdr:spPr>
    </xdr:pic>
    <xdr:clientData/>
  </xdr:twoCellAnchor>
  <xdr:twoCellAnchor editAs="oneCell">
    <xdr:from>
      <xdr:col>0</xdr:col>
      <xdr:colOff>143257</xdr:colOff>
      <xdr:row>17</xdr:row>
      <xdr:rowOff>47401</xdr:rowOff>
    </xdr:from>
    <xdr:to>
      <xdr:col>6</xdr:col>
      <xdr:colOff>11518</xdr:colOff>
      <xdr:row>21</xdr:row>
      <xdr:rowOff>36895</xdr:rowOff>
    </xdr:to>
    <xdr:pic>
      <xdr:nvPicPr>
        <xdr:cNvPr id="18" name="図 17">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43257" y="2211481"/>
          <a:ext cx="736941" cy="538134"/>
        </a:xfrm>
        <a:prstGeom prst="rect">
          <a:avLst/>
        </a:prstGeom>
      </xdr:spPr>
    </xdr:pic>
    <xdr:clientData/>
  </xdr:twoCellAnchor>
  <xdr:twoCellAnchor editAs="oneCell">
    <xdr:from>
      <xdr:col>0</xdr:col>
      <xdr:colOff>140857</xdr:colOff>
      <xdr:row>7</xdr:row>
      <xdr:rowOff>45001</xdr:rowOff>
    </xdr:from>
    <xdr:to>
      <xdr:col>6</xdr:col>
      <xdr:colOff>9118</xdr:colOff>
      <xdr:row>11</xdr:row>
      <xdr:rowOff>34495</xdr:rowOff>
    </xdr:to>
    <xdr:pic>
      <xdr:nvPicPr>
        <xdr:cNvPr id="19" name="図 18">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0857" y="837481"/>
          <a:ext cx="736941" cy="538134"/>
        </a:xfrm>
        <a:prstGeom prst="rect">
          <a:avLst/>
        </a:prstGeom>
      </xdr:spPr>
    </xdr:pic>
    <xdr:clientData/>
  </xdr:twoCellAnchor>
  <xdr:twoCellAnchor editAs="oneCell">
    <xdr:from>
      <xdr:col>23</xdr:col>
      <xdr:colOff>57150</xdr:colOff>
      <xdr:row>0</xdr:row>
      <xdr:rowOff>16709</xdr:rowOff>
    </xdr:from>
    <xdr:to>
      <xdr:col>34</xdr:col>
      <xdr:colOff>437</xdr:colOff>
      <xdr:row>3</xdr:row>
      <xdr:rowOff>23156</xdr:rowOff>
    </xdr:to>
    <xdr:pic>
      <xdr:nvPicPr>
        <xdr:cNvPr id="20" name="図 19">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269230" y="16709"/>
          <a:ext cx="1535867" cy="402687"/>
        </a:xfrm>
        <a:prstGeom prst="rect">
          <a:avLst/>
        </a:prstGeom>
      </xdr:spPr>
    </xdr:pic>
    <xdr:clientData/>
  </xdr:twoCellAnchor>
  <mc:AlternateContent xmlns:mc="http://schemas.openxmlformats.org/markup-compatibility/2006">
    <mc:Choice xmlns:a14="http://schemas.microsoft.com/office/drawing/2010/main" Requires="a14">
      <xdr:twoCellAnchor>
        <xdr:from>
          <xdr:col>36</xdr:col>
          <xdr:colOff>121920</xdr:colOff>
          <xdr:row>1</xdr:row>
          <xdr:rowOff>22860</xdr:rowOff>
        </xdr:from>
        <xdr:to>
          <xdr:col>48</xdr:col>
          <xdr:colOff>22860</xdr:colOff>
          <xdr:row>10</xdr:row>
          <xdr:rowOff>7620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B00-0000023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印刷</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27</xdr:col>
      <xdr:colOff>0</xdr:colOff>
      <xdr:row>106</xdr:row>
      <xdr:rowOff>66675</xdr:rowOff>
    </xdr:from>
    <xdr:to>
      <xdr:col>35</xdr:col>
      <xdr:colOff>76200</xdr:colOff>
      <xdr:row>110</xdr:row>
      <xdr:rowOff>37597</xdr:rowOff>
    </xdr:to>
    <xdr:pic>
      <xdr:nvPicPr>
        <xdr:cNvPr id="2" name="図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0860" y="12334875"/>
          <a:ext cx="868680" cy="428122"/>
        </a:xfrm>
        <a:prstGeom prst="rect">
          <a:avLst/>
        </a:prstGeom>
      </xdr:spPr>
    </xdr:pic>
    <xdr:clientData/>
  </xdr:twoCellAnchor>
  <xdr:twoCellAnchor editAs="oneCell">
    <xdr:from>
      <xdr:col>26</xdr:col>
      <xdr:colOff>98565</xdr:colOff>
      <xdr:row>172</xdr:row>
      <xdr:rowOff>73800</xdr:rowOff>
    </xdr:from>
    <xdr:to>
      <xdr:col>35</xdr:col>
      <xdr:colOff>22860</xdr:colOff>
      <xdr:row>176</xdr:row>
      <xdr:rowOff>15673</xdr:rowOff>
    </xdr:to>
    <xdr:pic>
      <xdr:nvPicPr>
        <xdr:cNvPr id="3" name="図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70365" y="19885800"/>
          <a:ext cx="815835" cy="399073"/>
        </a:xfrm>
        <a:prstGeom prst="rect">
          <a:avLst/>
        </a:prstGeom>
      </xdr:spPr>
    </xdr:pic>
    <xdr:clientData/>
  </xdr:twoCellAnchor>
  <xdr:twoCellAnchor editAs="oneCell">
    <xdr:from>
      <xdr:col>58</xdr:col>
      <xdr:colOff>0</xdr:colOff>
      <xdr:row>106</xdr:row>
      <xdr:rowOff>66676</xdr:rowOff>
    </xdr:from>
    <xdr:to>
      <xdr:col>66</xdr:col>
      <xdr:colOff>0</xdr:colOff>
      <xdr:row>110</xdr:row>
      <xdr:rowOff>44</xdr:rowOff>
    </xdr:to>
    <xdr:pic>
      <xdr:nvPicPr>
        <xdr:cNvPr id="4" name="図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1720" y="12334876"/>
          <a:ext cx="792480" cy="390568"/>
        </a:xfrm>
        <a:prstGeom prst="rect">
          <a:avLst/>
        </a:prstGeom>
      </xdr:spPr>
    </xdr:pic>
    <xdr:clientData/>
  </xdr:twoCellAnchor>
  <xdr:twoCellAnchor editAs="oneCell">
    <xdr:from>
      <xdr:col>57</xdr:col>
      <xdr:colOff>98565</xdr:colOff>
      <xdr:row>172</xdr:row>
      <xdr:rowOff>73801</xdr:rowOff>
    </xdr:from>
    <xdr:to>
      <xdr:col>66</xdr:col>
      <xdr:colOff>6394</xdr:colOff>
      <xdr:row>176</xdr:row>
      <xdr:rowOff>7620</xdr:rowOff>
    </xdr:to>
    <xdr:pic>
      <xdr:nvPicPr>
        <xdr:cNvPr id="5" name="図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1225" y="19885801"/>
          <a:ext cx="799369" cy="391019"/>
        </a:xfrm>
        <a:prstGeom prst="rect">
          <a:avLst/>
        </a:prstGeom>
      </xdr:spPr>
    </xdr:pic>
    <xdr:clientData/>
  </xdr:twoCellAnchor>
  <xdr:twoCellAnchor editAs="oneCell">
    <xdr:from>
      <xdr:col>0</xdr:col>
      <xdr:colOff>95250</xdr:colOff>
      <xdr:row>73</xdr:row>
      <xdr:rowOff>0</xdr:rowOff>
    </xdr:from>
    <xdr:to>
      <xdr:col>11</xdr:col>
      <xdr:colOff>50250</xdr:colOff>
      <xdr:row>80</xdr:row>
      <xdr:rowOff>66371</xdr:rowOff>
    </xdr:to>
    <xdr:pic>
      <xdr:nvPicPr>
        <xdr:cNvPr id="6" name="図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250" y="8543925"/>
          <a:ext cx="1317075" cy="879806"/>
        </a:xfrm>
        <a:prstGeom prst="rect">
          <a:avLst/>
        </a:prstGeom>
      </xdr:spPr>
    </xdr:pic>
    <xdr:clientData/>
  </xdr:twoCellAnchor>
  <xdr:twoCellAnchor editAs="oneCell">
    <xdr:from>
      <xdr:col>0</xdr:col>
      <xdr:colOff>92850</xdr:colOff>
      <xdr:row>84</xdr:row>
      <xdr:rowOff>7125</xdr:rowOff>
    </xdr:from>
    <xdr:to>
      <xdr:col>11</xdr:col>
      <xdr:colOff>47850</xdr:colOff>
      <xdr:row>91</xdr:row>
      <xdr:rowOff>73496</xdr:rowOff>
    </xdr:to>
    <xdr:pic>
      <xdr:nvPicPr>
        <xdr:cNvPr id="7" name="図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2850" y="9913125"/>
          <a:ext cx="1317075" cy="879806"/>
        </a:xfrm>
        <a:prstGeom prst="rect">
          <a:avLst/>
        </a:prstGeom>
      </xdr:spPr>
    </xdr:pic>
    <xdr:clientData/>
  </xdr:twoCellAnchor>
  <xdr:twoCellAnchor editAs="oneCell">
    <xdr:from>
      <xdr:col>0</xdr:col>
      <xdr:colOff>109500</xdr:colOff>
      <xdr:row>53</xdr:row>
      <xdr:rowOff>14250</xdr:rowOff>
    </xdr:from>
    <xdr:to>
      <xdr:col>11</xdr:col>
      <xdr:colOff>64500</xdr:colOff>
      <xdr:row>60</xdr:row>
      <xdr:rowOff>80621</xdr:rowOff>
    </xdr:to>
    <xdr:pic>
      <xdr:nvPicPr>
        <xdr:cNvPr id="8" name="図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9500" y="6453150"/>
          <a:ext cx="1317075" cy="879806"/>
        </a:xfrm>
        <a:prstGeom prst="rect">
          <a:avLst/>
        </a:prstGeom>
      </xdr:spPr>
    </xdr:pic>
    <xdr:clientData/>
  </xdr:twoCellAnchor>
  <xdr:twoCellAnchor editAs="oneCell">
    <xdr:from>
      <xdr:col>0</xdr:col>
      <xdr:colOff>107100</xdr:colOff>
      <xdr:row>31</xdr:row>
      <xdr:rowOff>11850</xdr:rowOff>
    </xdr:from>
    <xdr:to>
      <xdr:col>11</xdr:col>
      <xdr:colOff>62100</xdr:colOff>
      <xdr:row>38</xdr:row>
      <xdr:rowOff>78221</xdr:rowOff>
    </xdr:to>
    <xdr:pic>
      <xdr:nvPicPr>
        <xdr:cNvPr id="9" name="図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7100" y="3726600"/>
          <a:ext cx="1317075" cy="879806"/>
        </a:xfrm>
        <a:prstGeom prst="rect">
          <a:avLst/>
        </a:prstGeom>
      </xdr:spPr>
    </xdr:pic>
    <xdr:clientData/>
  </xdr:twoCellAnchor>
  <xdr:twoCellAnchor editAs="oneCell">
    <xdr:from>
      <xdr:col>0</xdr:col>
      <xdr:colOff>95175</xdr:colOff>
      <xdr:row>117</xdr:row>
      <xdr:rowOff>9450</xdr:rowOff>
    </xdr:from>
    <xdr:to>
      <xdr:col>11</xdr:col>
      <xdr:colOff>50175</xdr:colOff>
      <xdr:row>124</xdr:row>
      <xdr:rowOff>75821</xdr:rowOff>
    </xdr:to>
    <xdr:pic>
      <xdr:nvPicPr>
        <xdr:cNvPr id="10" name="図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5175" y="14001675"/>
          <a:ext cx="1317075" cy="879806"/>
        </a:xfrm>
        <a:prstGeom prst="rect">
          <a:avLst/>
        </a:prstGeom>
      </xdr:spPr>
    </xdr:pic>
    <xdr:clientData/>
  </xdr:twoCellAnchor>
  <xdr:twoCellAnchor editAs="oneCell">
    <xdr:from>
      <xdr:col>0</xdr:col>
      <xdr:colOff>92775</xdr:colOff>
      <xdr:row>172</xdr:row>
      <xdr:rowOff>7050</xdr:rowOff>
    </xdr:from>
    <xdr:to>
      <xdr:col>11</xdr:col>
      <xdr:colOff>60490</xdr:colOff>
      <xdr:row>179</xdr:row>
      <xdr:rowOff>81914</xdr:rowOff>
    </xdr:to>
    <xdr:pic>
      <xdr:nvPicPr>
        <xdr:cNvPr id="11" name="図 10">
          <a:extLst>
            <a:ext uri="{FF2B5EF4-FFF2-40B4-BE49-F238E27FC236}">
              <a16:creationId xmlns:a16="http://schemas.microsoft.com/office/drawing/2014/main" id="{00000000-0008-0000-0C00-00000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2775" y="20314350"/>
          <a:ext cx="1329790" cy="888299"/>
        </a:xfrm>
        <a:prstGeom prst="rect">
          <a:avLst/>
        </a:prstGeom>
      </xdr:spPr>
    </xdr:pic>
    <xdr:clientData/>
  </xdr:twoCellAnchor>
  <xdr:twoCellAnchor editAs="oneCell">
    <xdr:from>
      <xdr:col>0</xdr:col>
      <xdr:colOff>90375</xdr:colOff>
      <xdr:row>106</xdr:row>
      <xdr:rowOff>14175</xdr:rowOff>
    </xdr:from>
    <xdr:to>
      <xdr:col>11</xdr:col>
      <xdr:colOff>45375</xdr:colOff>
      <xdr:row>113</xdr:row>
      <xdr:rowOff>80546</xdr:rowOff>
    </xdr:to>
    <xdr:pic>
      <xdr:nvPicPr>
        <xdr:cNvPr id="12" name="図 1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0375" y="12644325"/>
          <a:ext cx="1317075" cy="879806"/>
        </a:xfrm>
        <a:prstGeom prst="rect">
          <a:avLst/>
        </a:prstGeom>
      </xdr:spPr>
    </xdr:pic>
    <xdr:clientData/>
  </xdr:twoCellAnchor>
  <xdr:twoCellAnchor editAs="oneCell">
    <xdr:from>
      <xdr:col>0</xdr:col>
      <xdr:colOff>107024</xdr:colOff>
      <xdr:row>183</xdr:row>
      <xdr:rowOff>11775</xdr:rowOff>
    </xdr:from>
    <xdr:to>
      <xdr:col>11</xdr:col>
      <xdr:colOff>53406</xdr:colOff>
      <xdr:row>190</xdr:row>
      <xdr:rowOff>72389</xdr:rowOff>
    </xdr:to>
    <xdr:pic>
      <xdr:nvPicPr>
        <xdr:cNvPr id="13" name="図 12">
          <a:extLst>
            <a:ext uri="{FF2B5EF4-FFF2-40B4-BE49-F238E27FC236}">
              <a16:creationId xmlns:a16="http://schemas.microsoft.com/office/drawing/2014/main" id="{00000000-0008-0000-0C00-00000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024" y="21681150"/>
          <a:ext cx="1308457" cy="874049"/>
        </a:xfrm>
        <a:prstGeom prst="rect">
          <a:avLst/>
        </a:prstGeom>
      </xdr:spPr>
    </xdr:pic>
    <xdr:clientData/>
  </xdr:twoCellAnchor>
  <xdr:twoCellAnchor editAs="oneCell">
    <xdr:from>
      <xdr:col>0</xdr:col>
      <xdr:colOff>85574</xdr:colOff>
      <xdr:row>160</xdr:row>
      <xdr:rowOff>123675</xdr:rowOff>
    </xdr:from>
    <xdr:to>
      <xdr:col>11</xdr:col>
      <xdr:colOff>31956</xdr:colOff>
      <xdr:row>168</xdr:row>
      <xdr:rowOff>60464</xdr:rowOff>
    </xdr:to>
    <xdr:pic>
      <xdr:nvPicPr>
        <xdr:cNvPr id="14" name="図 13">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5574" y="18945075"/>
          <a:ext cx="1308457" cy="874049"/>
        </a:xfrm>
        <a:prstGeom prst="rect">
          <a:avLst/>
        </a:prstGeom>
      </xdr:spPr>
    </xdr:pic>
    <xdr:clientData/>
  </xdr:twoCellAnchor>
  <xdr:twoCellAnchor editAs="oneCell">
    <xdr:from>
      <xdr:col>0</xdr:col>
      <xdr:colOff>92700</xdr:colOff>
      <xdr:row>94</xdr:row>
      <xdr:rowOff>121275</xdr:rowOff>
    </xdr:from>
    <xdr:to>
      <xdr:col>11</xdr:col>
      <xdr:colOff>47700</xdr:colOff>
      <xdr:row>102</xdr:row>
      <xdr:rowOff>63821</xdr:rowOff>
    </xdr:to>
    <xdr:pic>
      <xdr:nvPicPr>
        <xdr:cNvPr id="15" name="図 14">
          <a:extLst>
            <a:ext uri="{FF2B5EF4-FFF2-40B4-BE49-F238E27FC236}">
              <a16:creationId xmlns:a16="http://schemas.microsoft.com/office/drawing/2014/main" id="{00000000-0008-0000-0C00-00000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92700" y="11265525"/>
          <a:ext cx="1317075" cy="879806"/>
        </a:xfrm>
        <a:prstGeom prst="rect">
          <a:avLst/>
        </a:prstGeom>
      </xdr:spPr>
    </xdr:pic>
    <xdr:clientData/>
  </xdr:twoCellAnchor>
  <xdr:twoCellAnchor editAs="oneCell">
    <xdr:from>
      <xdr:col>0</xdr:col>
      <xdr:colOff>99825</xdr:colOff>
      <xdr:row>139</xdr:row>
      <xdr:rowOff>14100</xdr:rowOff>
    </xdr:from>
    <xdr:to>
      <xdr:col>11</xdr:col>
      <xdr:colOff>54825</xdr:colOff>
      <xdr:row>146</xdr:row>
      <xdr:rowOff>80471</xdr:rowOff>
    </xdr:to>
    <xdr:pic>
      <xdr:nvPicPr>
        <xdr:cNvPr id="16" name="図 15">
          <a:extLst>
            <a:ext uri="{FF2B5EF4-FFF2-40B4-BE49-F238E27FC236}">
              <a16:creationId xmlns:a16="http://schemas.microsoft.com/office/drawing/2014/main" id="{00000000-0008-0000-0C00-00001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9825" y="16235175"/>
          <a:ext cx="1317075" cy="879806"/>
        </a:xfrm>
        <a:prstGeom prst="rect">
          <a:avLst/>
        </a:prstGeom>
      </xdr:spPr>
    </xdr:pic>
    <xdr:clientData/>
  </xdr:twoCellAnchor>
  <xdr:twoCellAnchor editAs="oneCell">
    <xdr:from>
      <xdr:col>0</xdr:col>
      <xdr:colOff>87900</xdr:colOff>
      <xdr:row>151</xdr:row>
      <xdr:rowOff>59325</xdr:rowOff>
    </xdr:from>
    <xdr:to>
      <xdr:col>11</xdr:col>
      <xdr:colOff>42900</xdr:colOff>
      <xdr:row>159</xdr:row>
      <xdr:rowOff>11396</xdr:rowOff>
    </xdr:to>
    <xdr:pic>
      <xdr:nvPicPr>
        <xdr:cNvPr id="17" name="図 16">
          <a:extLst>
            <a:ext uri="{FF2B5EF4-FFF2-40B4-BE49-F238E27FC236}">
              <a16:creationId xmlns:a16="http://schemas.microsoft.com/office/drawing/2014/main" id="{00000000-0008-0000-0C00-00001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900" y="17766300"/>
          <a:ext cx="1317075" cy="879806"/>
        </a:xfrm>
        <a:prstGeom prst="rect">
          <a:avLst/>
        </a:prstGeom>
      </xdr:spPr>
    </xdr:pic>
    <xdr:clientData/>
  </xdr:twoCellAnchor>
  <xdr:twoCellAnchor editAs="oneCell">
    <xdr:from>
      <xdr:col>0</xdr:col>
      <xdr:colOff>95025</xdr:colOff>
      <xdr:row>41</xdr:row>
      <xdr:rowOff>123600</xdr:rowOff>
    </xdr:from>
    <xdr:to>
      <xdr:col>11</xdr:col>
      <xdr:colOff>50025</xdr:colOff>
      <xdr:row>49</xdr:row>
      <xdr:rowOff>66146</xdr:rowOff>
    </xdr:to>
    <xdr:pic>
      <xdr:nvPicPr>
        <xdr:cNvPr id="18" name="図 17">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5025" y="5076600"/>
          <a:ext cx="1317075" cy="879806"/>
        </a:xfrm>
        <a:prstGeom prst="rect">
          <a:avLst/>
        </a:prstGeom>
      </xdr:spPr>
    </xdr:pic>
    <xdr:clientData/>
  </xdr:twoCellAnchor>
  <xdr:twoCellAnchor editAs="oneCell">
    <xdr:from>
      <xdr:col>0</xdr:col>
      <xdr:colOff>92625</xdr:colOff>
      <xdr:row>20</xdr:row>
      <xdr:rowOff>6900</xdr:rowOff>
    </xdr:from>
    <xdr:to>
      <xdr:col>11</xdr:col>
      <xdr:colOff>47625</xdr:colOff>
      <xdr:row>27</xdr:row>
      <xdr:rowOff>73271</xdr:rowOff>
    </xdr:to>
    <xdr:pic>
      <xdr:nvPicPr>
        <xdr:cNvPr id="19" name="図 18">
          <a:extLst>
            <a:ext uri="{FF2B5EF4-FFF2-40B4-BE49-F238E27FC236}">
              <a16:creationId xmlns:a16="http://schemas.microsoft.com/office/drawing/2014/main" id="{00000000-0008-0000-0C00-00001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2625" y="2359575"/>
          <a:ext cx="1317075" cy="879806"/>
        </a:xfrm>
        <a:prstGeom prst="rect">
          <a:avLst/>
        </a:prstGeom>
      </xdr:spPr>
    </xdr:pic>
    <xdr:clientData/>
  </xdr:twoCellAnchor>
  <mc:AlternateContent xmlns:mc="http://schemas.openxmlformats.org/markup-compatibility/2006">
    <mc:Choice xmlns:a14="http://schemas.microsoft.com/office/drawing/2010/main" Requires="a14">
      <xdr:twoCellAnchor>
        <xdr:from>
          <xdr:col>91</xdr:col>
          <xdr:colOff>22860</xdr:colOff>
          <xdr:row>3</xdr:row>
          <xdr:rowOff>60960</xdr:rowOff>
        </xdr:from>
        <xdr:to>
          <xdr:col>100</xdr:col>
          <xdr:colOff>0</xdr:colOff>
          <xdr:row>9</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C00-0000010C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印刷</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tocks.finance.yahoo.co.jp/stocks/detail/?code=AUDJPY=X" TargetMode="External"/><Relationship Id="rId13" Type="http://schemas.openxmlformats.org/officeDocument/2006/relationships/hyperlink" Target="https://stocks.finance.yahoo.co.jp/stocks/detail/?code=MYRJPY=X" TargetMode="External"/><Relationship Id="rId18" Type="http://schemas.openxmlformats.org/officeDocument/2006/relationships/printerSettings" Target="../printerSettings/printerSettings1.bin"/><Relationship Id="rId26" Type="http://schemas.openxmlformats.org/officeDocument/2006/relationships/ctrlProp" Target="../ctrlProps/ctrlProp6.xml"/><Relationship Id="rId3" Type="http://schemas.openxmlformats.org/officeDocument/2006/relationships/hyperlink" Target="http://stocks.finance.yahoo.co.jp/stocks/detail/?code=CNYJPY=X" TargetMode="External"/><Relationship Id="rId21" Type="http://schemas.openxmlformats.org/officeDocument/2006/relationships/ctrlProp" Target="../ctrlProps/ctrlProp1.xml"/><Relationship Id="rId7" Type="http://schemas.openxmlformats.org/officeDocument/2006/relationships/hyperlink" Target="http://stocks.finance.yahoo.co.jp/stocks/detail/?code=KRWJPY=X" TargetMode="External"/><Relationship Id="rId12" Type="http://schemas.openxmlformats.org/officeDocument/2006/relationships/hyperlink" Target="http://stocks.finance.yahoo.co.jp/stocks/detail/?code=TWDJPY=X" TargetMode="External"/><Relationship Id="rId17" Type="http://schemas.openxmlformats.org/officeDocument/2006/relationships/hyperlink" Target="https://finance.yahoo.co.jp/quote/CHFJPY=X" TargetMode="External"/><Relationship Id="rId25" Type="http://schemas.openxmlformats.org/officeDocument/2006/relationships/ctrlProp" Target="../ctrlProps/ctrlProp5.xml"/><Relationship Id="rId2" Type="http://schemas.openxmlformats.org/officeDocument/2006/relationships/hyperlink" Target="http://stocks.finance.yahoo.co.jp/stocks/detail/?code=EURJPY=X" TargetMode="External"/><Relationship Id="rId16" Type="http://schemas.openxmlformats.org/officeDocument/2006/relationships/hyperlink" Target="https://finance.yahoo.co.jp/quote/NZDJPY=X" TargetMode="External"/><Relationship Id="rId20" Type="http://schemas.openxmlformats.org/officeDocument/2006/relationships/vmlDrawing" Target="../drawings/vmlDrawing1.vml"/><Relationship Id="rId29" Type="http://schemas.openxmlformats.org/officeDocument/2006/relationships/ctrlProp" Target="../ctrlProps/ctrlProp9.xml"/><Relationship Id="rId1" Type="http://schemas.openxmlformats.org/officeDocument/2006/relationships/hyperlink" Target="http://stocks.finance.yahoo.co.jp/stocks/detail/?code=USDJPY=X" TargetMode="External"/><Relationship Id="rId6" Type="http://schemas.openxmlformats.org/officeDocument/2006/relationships/hyperlink" Target="https://stocks.finance.yahoo.co.jp/stocks/detail/?code=GBPJPY=X" TargetMode="External"/><Relationship Id="rId11" Type="http://schemas.openxmlformats.org/officeDocument/2006/relationships/hyperlink" Target="https://stocks.finance.yahoo.co.jp/stocks/detail/?code=HKDJPY=X" TargetMode="External"/><Relationship Id="rId24" Type="http://schemas.openxmlformats.org/officeDocument/2006/relationships/ctrlProp" Target="../ctrlProps/ctrlProp4.xml"/><Relationship Id="rId5" Type="http://schemas.openxmlformats.org/officeDocument/2006/relationships/hyperlink" Target="https://stocks.finance.yahoo.co.jp/stocks/detail/?code=IDRJPY=X" TargetMode="External"/><Relationship Id="rId15" Type="http://schemas.openxmlformats.org/officeDocument/2006/relationships/hyperlink" Target="https://www.google.com/finance/quote/VND-JPY?hl=ja" TargetMode="External"/><Relationship Id="rId23" Type="http://schemas.openxmlformats.org/officeDocument/2006/relationships/ctrlProp" Target="../ctrlProps/ctrlProp3.xml"/><Relationship Id="rId28" Type="http://schemas.openxmlformats.org/officeDocument/2006/relationships/ctrlProp" Target="../ctrlProps/ctrlProp8.xml"/><Relationship Id="rId10" Type="http://schemas.openxmlformats.org/officeDocument/2006/relationships/hyperlink" Target="https://stocks.finance.yahoo.co.jp/stocks/detail/?code=SGDJPY=X" TargetMode="External"/><Relationship Id="rId19" Type="http://schemas.openxmlformats.org/officeDocument/2006/relationships/drawing" Target="../drawings/drawing1.xml"/><Relationship Id="rId4" Type="http://schemas.openxmlformats.org/officeDocument/2006/relationships/hyperlink" Target="http://stocks.finance.yahoo.co.jp/stocks/detail/?code=PHPJPY=X" TargetMode="External"/><Relationship Id="rId9" Type="http://schemas.openxmlformats.org/officeDocument/2006/relationships/hyperlink" Target="https://stocks.finance.yahoo.co.jp/stocks/detail/?code=CADJPY=X" TargetMode="External"/><Relationship Id="rId14" Type="http://schemas.openxmlformats.org/officeDocument/2006/relationships/hyperlink" Target="http://stocks.finance.yahoo.co.jp/stocks/detail/?code=THBJPY=X" TargetMode="External"/><Relationship Id="rId22" Type="http://schemas.openxmlformats.org/officeDocument/2006/relationships/ctrlProp" Target="../ctrlProps/ctrlProp2.xml"/><Relationship Id="rId27"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1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26"/>
  <sheetViews>
    <sheetView tabSelected="1" zoomScale="70" zoomScaleNormal="70" workbookViewId="0">
      <pane ySplit="26" topLeftCell="A27" activePane="bottomLeft" state="frozen"/>
      <selection pane="bottomLeft" activeCell="U23" sqref="U23"/>
    </sheetView>
  </sheetViews>
  <sheetFormatPr defaultColWidth="8.6640625" defaultRowHeight="15.75" customHeight="1"/>
  <cols>
    <col min="1" max="1" width="1.6640625" style="70" customWidth="1"/>
    <col min="2" max="2" width="12.109375" style="70" customWidth="1"/>
    <col min="3" max="3" width="10.88671875" style="70" customWidth="1"/>
    <col min="4" max="4" width="10.77734375" style="70" customWidth="1"/>
    <col min="5" max="5" width="11.109375" style="70" customWidth="1"/>
    <col min="6" max="7" width="10.6640625" style="70" customWidth="1"/>
    <col min="8" max="8" width="10.44140625" style="70" customWidth="1"/>
    <col min="9" max="9" width="9.6640625" style="70" customWidth="1"/>
    <col min="10" max="10" width="11.21875" style="70" customWidth="1"/>
    <col min="11" max="11" width="10.77734375" style="70" customWidth="1"/>
    <col min="12" max="12" width="11.6640625" style="70" customWidth="1"/>
    <col min="13" max="13" width="11.109375" style="70" customWidth="1"/>
    <col min="14" max="14" width="12.44140625" style="70" customWidth="1"/>
    <col min="15" max="15" width="12.77734375" style="70" customWidth="1"/>
    <col min="16" max="16" width="2.109375" style="70" customWidth="1"/>
    <col min="17" max="17" width="8.6640625" style="70"/>
    <col min="18" max="21" width="12.109375" style="70" customWidth="1"/>
    <col min="22" max="22" width="1.6640625" style="70" customWidth="1"/>
    <col min="23" max="16384" width="8.6640625" style="70"/>
  </cols>
  <sheetData>
    <row r="1" spans="1:21" ht="19.95" customHeight="1">
      <c r="B1" s="69"/>
      <c r="M1" s="193">
        <f ca="1">TODAY()</f>
        <v>46046</v>
      </c>
      <c r="N1" s="193"/>
      <c r="O1" s="193"/>
    </row>
    <row r="2" spans="1:21" ht="7.2" customHeight="1" thickBot="1"/>
    <row r="3" spans="1:21" ht="18" customHeight="1">
      <c r="B3" s="204" t="s">
        <v>0</v>
      </c>
      <c r="C3" s="206"/>
      <c r="D3" s="204" t="s">
        <v>1</v>
      </c>
      <c r="E3" s="205"/>
      <c r="F3" s="196" t="s">
        <v>17</v>
      </c>
      <c r="G3" s="201"/>
      <c r="H3" s="204" t="s">
        <v>2</v>
      </c>
      <c r="I3" s="205"/>
      <c r="J3" s="196" t="s">
        <v>6</v>
      </c>
      <c r="K3" s="197"/>
      <c r="L3" s="196" t="s">
        <v>18</v>
      </c>
      <c r="M3" s="197"/>
      <c r="N3" s="198" t="s">
        <v>10</v>
      </c>
      <c r="O3" s="199"/>
      <c r="R3" s="209" t="s">
        <v>415</v>
      </c>
      <c r="S3" s="210"/>
      <c r="T3" s="209" t="s">
        <v>416</v>
      </c>
      <c r="U3" s="210"/>
    </row>
    <row r="4" spans="1:21" ht="18" customHeight="1" thickBot="1">
      <c r="B4" s="194" t="s">
        <v>12</v>
      </c>
      <c r="C4" s="202"/>
      <c r="D4" s="194" t="s">
        <v>13</v>
      </c>
      <c r="E4" s="195"/>
      <c r="F4" s="194" t="s">
        <v>23</v>
      </c>
      <c r="G4" s="202"/>
      <c r="H4" s="194" t="s">
        <v>214</v>
      </c>
      <c r="I4" s="195"/>
      <c r="J4" s="194" t="s">
        <v>16</v>
      </c>
      <c r="K4" s="195"/>
      <c r="L4" s="194" t="s">
        <v>24</v>
      </c>
      <c r="M4" s="195"/>
      <c r="N4" s="194" t="s">
        <v>25</v>
      </c>
      <c r="O4" s="195"/>
      <c r="R4" s="194" t="s">
        <v>414</v>
      </c>
      <c r="S4" s="195"/>
      <c r="T4" s="194" t="s">
        <v>417</v>
      </c>
      <c r="U4" s="195"/>
    </row>
    <row r="5" spans="1:21" ht="25.05" customHeight="1" thickBot="1">
      <c r="B5" s="200">
        <f>IF(ほげ!A3="","",ROUNDDOWN(ほげ!A3,2))</f>
        <v>158.56</v>
      </c>
      <c r="C5" s="192"/>
      <c r="D5" s="191">
        <f>IF(ほげ!A5="","",ROUNDDOWN(ほげ!A5,2))</f>
        <v>186.29</v>
      </c>
      <c r="E5" s="191"/>
      <c r="F5" s="203">
        <f>IF(ほげ!A15="","",ROUNDDOWN(ほげ!A7,2))</f>
        <v>213.96</v>
      </c>
      <c r="G5" s="186"/>
      <c r="H5" s="200">
        <f>IF(ほげ!A7="","",ROUNDDOWN(ほげ!A9,2))</f>
        <v>22.73</v>
      </c>
      <c r="I5" s="192"/>
      <c r="J5" s="191">
        <f>IF(ほげ!A13="","",ROUNDDOWN(ほげ!A15,2))</f>
        <v>108.49</v>
      </c>
      <c r="K5" s="192"/>
      <c r="L5" s="191">
        <f>IF(ほげ!A11="","",ROUNDDOWN(ほげ!A17,2))</f>
        <v>114.99</v>
      </c>
      <c r="M5" s="192"/>
      <c r="N5" s="191">
        <f>IF(ほげ!A13="","",ROUNDDOWN(ほげ!A19,2))</f>
        <v>123.76</v>
      </c>
      <c r="O5" s="192"/>
      <c r="R5" s="211">
        <v>93.805999999999997</v>
      </c>
      <c r="S5" s="212"/>
      <c r="T5" s="213">
        <v>200.89</v>
      </c>
      <c r="U5" s="188"/>
    </row>
    <row r="6" spans="1:21" ht="16.649999999999999" customHeight="1" thickBot="1">
      <c r="B6" s="152" t="s">
        <v>4</v>
      </c>
      <c r="C6" s="153" t="s">
        <v>5</v>
      </c>
      <c r="D6" s="152" t="s">
        <v>4</v>
      </c>
      <c r="E6" s="153" t="s">
        <v>5</v>
      </c>
      <c r="F6" s="152" t="s">
        <v>4</v>
      </c>
      <c r="G6" s="153" t="s">
        <v>5</v>
      </c>
      <c r="H6" s="152" t="s">
        <v>4</v>
      </c>
      <c r="I6" s="153" t="s">
        <v>5</v>
      </c>
      <c r="J6" s="152" t="s">
        <v>4</v>
      </c>
      <c r="K6" s="153" t="s">
        <v>5</v>
      </c>
      <c r="L6" s="152" t="s">
        <v>4</v>
      </c>
      <c r="M6" s="153" t="s">
        <v>5</v>
      </c>
      <c r="N6" s="152" t="s">
        <v>4</v>
      </c>
      <c r="O6" s="153" t="s">
        <v>5</v>
      </c>
      <c r="R6" s="152" t="s">
        <v>4</v>
      </c>
      <c r="S6" s="153" t="s">
        <v>5</v>
      </c>
      <c r="T6" s="152" t="s">
        <v>4</v>
      </c>
      <c r="U6" s="153" t="s">
        <v>5</v>
      </c>
    </row>
    <row r="7" spans="1:21" ht="15" customHeight="1" thickBot="1">
      <c r="A7" s="151"/>
      <c r="B7" s="103">
        <v>0.14000000000000001</v>
      </c>
      <c r="C7" s="100">
        <v>5.5600000000000023</v>
      </c>
      <c r="D7" s="103">
        <v>0.11</v>
      </c>
      <c r="E7" s="100">
        <v>6.2899999999999903</v>
      </c>
      <c r="F7" s="103">
        <v>3.9999999999992042E-2</v>
      </c>
      <c r="G7" s="100">
        <v>6.9600000000000097</v>
      </c>
      <c r="H7" s="103">
        <v>0.17</v>
      </c>
      <c r="I7" s="100">
        <v>1.7300000000000004</v>
      </c>
      <c r="J7" s="103">
        <v>0.11</v>
      </c>
      <c r="K7" s="100">
        <v>4.4899999999999949</v>
      </c>
      <c r="L7" s="103">
        <v>0.11</v>
      </c>
      <c r="M7" s="100">
        <v>4.9899999999999949</v>
      </c>
      <c r="N7" s="103">
        <v>0.14000000000000001</v>
      </c>
      <c r="O7" s="100">
        <v>4.7600000000000051</v>
      </c>
      <c r="Q7" s="151" t="s">
        <v>378</v>
      </c>
      <c r="R7" s="184">
        <v>0.19400000000000001</v>
      </c>
      <c r="S7" s="181">
        <v>4.806</v>
      </c>
      <c r="T7" s="103">
        <v>0.21</v>
      </c>
      <c r="U7" s="181">
        <v>7.89</v>
      </c>
    </row>
    <row r="8" spans="1:21" ht="15" customHeight="1" thickBot="1">
      <c r="A8" s="102"/>
      <c r="B8" s="134">
        <f>(INT(B7))+(1-MOD(B5, 1))</f>
        <v>0.43999999999999773</v>
      </c>
      <c r="C8" s="135">
        <f>B5-INT(B5)+INT(C7)</f>
        <v>5.5600000000000023</v>
      </c>
      <c r="D8" s="134">
        <f>(INT(D7))+(1-MOD(D5, 1))</f>
        <v>0.71000000000000796</v>
      </c>
      <c r="E8" s="136">
        <f>D5-INT(D5)+INT(E7)</f>
        <v>6.289999999999992</v>
      </c>
      <c r="F8" s="137">
        <f>(INT(F7))+(1-MOD(F5, 1))</f>
        <v>3.9999999999992042E-2</v>
      </c>
      <c r="G8" s="138">
        <f>F5-INT(F5)+INT(G7)</f>
        <v>6.960000000000008</v>
      </c>
      <c r="H8" s="137">
        <f>(INT(H7))+(1-MOD(H5, 1))</f>
        <v>0.26999999999999957</v>
      </c>
      <c r="I8" s="136">
        <f>H5-INT(H5)+INT(I7)</f>
        <v>1.7300000000000004</v>
      </c>
      <c r="J8" s="134">
        <f>(INT(J7))+(1-MOD(J5, 1))</f>
        <v>0.51000000000000512</v>
      </c>
      <c r="K8" s="136">
        <f>J5-INT(J5)+INT(K7)</f>
        <v>4.4899999999999949</v>
      </c>
      <c r="L8" s="137">
        <f>(INT(L7))+(1-MOD(L5, 1))</f>
        <v>1.0000000000005116E-2</v>
      </c>
      <c r="M8" s="138">
        <f>L5-INT(L5)+INT(M7)</f>
        <v>4.9899999999999949</v>
      </c>
      <c r="N8" s="137">
        <f>(INT(N7))+(1-MOD(N5, 1))</f>
        <v>0.23999999999999488</v>
      </c>
      <c r="O8" s="138">
        <f>N5-INT(N5)+INT(O7)</f>
        <v>4.7600000000000051</v>
      </c>
      <c r="Q8" s="102" t="s">
        <v>377</v>
      </c>
      <c r="R8" s="182">
        <v>0.1</v>
      </c>
      <c r="S8" s="183">
        <v>5</v>
      </c>
      <c r="T8" s="137">
        <v>0.2</v>
      </c>
      <c r="U8" s="183">
        <v>8</v>
      </c>
    </row>
    <row r="9" spans="1:21" ht="15" customHeight="1" thickBot="1">
      <c r="A9" s="102"/>
      <c r="B9" s="134">
        <v>1</v>
      </c>
      <c r="C9" s="135">
        <v>5</v>
      </c>
      <c r="D9" s="134"/>
      <c r="E9" s="136"/>
      <c r="F9" s="137"/>
      <c r="G9" s="138"/>
      <c r="H9" s="137"/>
      <c r="I9" s="136"/>
      <c r="J9" s="134"/>
      <c r="K9" s="136"/>
      <c r="L9" s="137"/>
      <c r="M9" s="138"/>
      <c r="N9" s="137"/>
      <c r="O9" s="138"/>
      <c r="Q9" s="102" t="s">
        <v>445</v>
      </c>
      <c r="R9" s="182"/>
      <c r="S9" s="183"/>
      <c r="T9" s="137"/>
      <c r="U9" s="183"/>
    </row>
    <row r="10" spans="1:21" ht="15" customHeight="1" thickBot="1">
      <c r="A10" s="102"/>
      <c r="B10" s="134">
        <v>0.1</v>
      </c>
      <c r="C10" s="135">
        <v>5.5</v>
      </c>
      <c r="D10" s="134"/>
      <c r="E10" s="136"/>
      <c r="F10" s="137"/>
      <c r="G10" s="138"/>
      <c r="H10" s="137"/>
      <c r="I10" s="136"/>
      <c r="J10" s="134"/>
      <c r="K10" s="136"/>
      <c r="L10" s="137"/>
      <c r="M10" s="138"/>
      <c r="N10" s="137"/>
      <c r="O10" s="138"/>
      <c r="Q10" s="102" t="s">
        <v>446</v>
      </c>
      <c r="R10" s="182"/>
      <c r="S10" s="183"/>
      <c r="T10" s="137"/>
      <c r="U10" s="183"/>
    </row>
    <row r="11" spans="1:21" ht="15" customHeight="1" thickBot="1">
      <c r="A11" s="102"/>
      <c r="B11" s="335"/>
      <c r="C11" s="136"/>
      <c r="D11" s="134"/>
      <c r="E11" s="136"/>
      <c r="F11" s="137"/>
      <c r="G11" s="138"/>
      <c r="H11" s="137"/>
      <c r="I11" s="136"/>
      <c r="J11" s="134"/>
      <c r="K11" s="136"/>
      <c r="L11" s="137"/>
      <c r="M11" s="138"/>
      <c r="N11" s="137"/>
      <c r="O11" s="138"/>
      <c r="Q11" s="102" t="s">
        <v>447</v>
      </c>
      <c r="R11" s="182"/>
      <c r="S11" s="183"/>
      <c r="T11" s="137"/>
      <c r="U11" s="183"/>
    </row>
    <row r="12" spans="1:21" ht="25.05" customHeight="1" thickBot="1">
      <c r="B12" s="336">
        <f>IF(B5="","",ROUNDDOWN(B5+B7, 2) )</f>
        <v>158.69999999999999</v>
      </c>
      <c r="C12" s="155">
        <f>IF(B5="","",ROUNDDOWN(B5-C7, 2) )</f>
        <v>153</v>
      </c>
      <c r="D12" s="154">
        <f>IF(D5="","",ROUNDDOWN(D5+D7, 4) )</f>
        <v>186.4</v>
      </c>
      <c r="E12" s="155">
        <f>IF(D5="","",ROUNDDOWN(D5-E7, 4) )</f>
        <v>180</v>
      </c>
      <c r="F12" s="154">
        <f>IF(F5="","",ROUNDDOWN(F5+F7, 4) )</f>
        <v>214</v>
      </c>
      <c r="G12" s="155">
        <f>IF(F5="","",ROUNDDOWN(F5-G7, 4) )</f>
        <v>207</v>
      </c>
      <c r="H12" s="154">
        <f>IF(H5="","",ROUNDDOWN(H5+H7, 4))</f>
        <v>22.9</v>
      </c>
      <c r="I12" s="155">
        <f>IF(H5="","",ROUNDDOWN(H5-I7, 4))</f>
        <v>21</v>
      </c>
      <c r="J12" s="154">
        <f>IF(J5="","",ROUNDDOWN(J5+J7, 4) )</f>
        <v>108.6</v>
      </c>
      <c r="K12" s="155">
        <f>IF(J5="","",ROUNDDOWN(J5-K7, 4))</f>
        <v>104</v>
      </c>
      <c r="L12" s="154">
        <f>IF(L5="","",ROUNDDOWN(L5+L7, 4))</f>
        <v>115.1</v>
      </c>
      <c r="M12" s="155">
        <f>IF(L5="","",ROUNDDOWN(L5-M7, 4) )</f>
        <v>110</v>
      </c>
      <c r="N12" s="156">
        <f>IF(N5="","",ROUNDDOWN(N5+N7, 4))</f>
        <v>123.9</v>
      </c>
      <c r="O12" s="157">
        <f>IF(N5="","",ROUNDDOWN(N5-O7, 4))</f>
        <v>119</v>
      </c>
      <c r="R12" s="154">
        <f>IF(R5="","",ROUNDDOWN(R5+R7, 4))</f>
        <v>94</v>
      </c>
      <c r="S12" s="155">
        <f>IF(R5="","",ROUNDDOWN(R5-S7, 4) )</f>
        <v>89</v>
      </c>
      <c r="T12" s="156">
        <f>IF(T5="","",ROUNDDOWN(T5+T7, 4))</f>
        <v>201.1</v>
      </c>
      <c r="U12" s="157">
        <f>IF(T5="","",ROUNDDOWN(T5-U7, 4))</f>
        <v>193</v>
      </c>
    </row>
    <row r="13" spans="1:21" ht="60" customHeight="1" thickBot="1">
      <c r="B13" s="158" t="str">
        <f>"1USD"&amp; CHAR(10) &amp;ROUND(B5+B7, 0)&amp; CHAR(10) &amp;"("&amp;B12&amp;")"</f>
        <v>1USD
159
(158.7)</v>
      </c>
      <c r="C13" s="159" t="str">
        <f>"1USD"&amp; CHAR(10) &amp;ROUND(B5-C7, 0)&amp; CHAR(10) &amp;"("&amp;C12&amp;")"</f>
        <v>1USD
153
(153)</v>
      </c>
      <c r="D13" s="158" t="str">
        <f>"5EUR"&amp; CHAR(10) &amp;ROUND((D5+D7)*5, 0)&amp; CHAR(10) &amp;"("&amp;D12*5&amp;")"</f>
        <v>5EUR
932
(932)</v>
      </c>
      <c r="E13" s="159" t="str">
        <f>"5EUR"&amp; CHAR(10) &amp;ROUND((D5-E7)*5, 0)&amp; CHAR(10) &amp;"("&amp;E12*5&amp;")"</f>
        <v>5EUR
900
(900)</v>
      </c>
      <c r="F13" s="158" t="str">
        <f>"5GBP"&amp; CHAR(10) &amp;ROUND((F5+F7)*5, 0)&amp; CHAR(10) &amp;"("&amp;F12*5&amp;")"</f>
        <v>5GBP
1070
(1070)</v>
      </c>
      <c r="G13" s="159" t="str">
        <f>"5GBP"&amp; CHAR(10) &amp;ROUND((F5-G7)*5, 0)&amp; CHAR(10) &amp;"("&amp;G12*5&amp;")"</f>
        <v>5GBP
1035
(1035)</v>
      </c>
      <c r="H13" s="158" t="str">
        <f>"5CNY"&amp; CHAR(10) &amp;ROUND((H5+H7)*5, 0)&amp; CHAR(10) &amp;"("&amp;H12*5&amp;")"</f>
        <v>5CNY
115
(114.5)</v>
      </c>
      <c r="I13" s="159" t="str">
        <f>"5CNY"&amp; CHAR(10) &amp;ROUND((H5-I7)*5, 0)&amp; CHAR(10) &amp;"("&amp;I12*5&amp;")"</f>
        <v>5CNY
105
(105)</v>
      </c>
      <c r="J13" s="158" t="str">
        <f>"5AUD"&amp; CHAR(10) &amp;ROUND((J5+J7)*5, 0)&amp; CHAR(10) &amp;"("&amp;J12*5&amp;")"</f>
        <v>5AUD
543
(543)</v>
      </c>
      <c r="K13" s="159" t="str">
        <f>"5AUD"&amp; CHAR(10) &amp;ROUND((J5-K7)*5, 0)&amp; CHAR(10) &amp;"("&amp;K12*5&amp;")"</f>
        <v>5AUD
520
(520)</v>
      </c>
      <c r="L13" s="158" t="str">
        <f>"5CAD"&amp; CHAR(10) &amp;ROUND((L5+L7)*5, 0)&amp; CHAR(10) &amp;"("&amp;L12*5&amp;")"</f>
        <v>5CAD
576
(575.5)</v>
      </c>
      <c r="M13" s="159" t="str">
        <f>"5CAD"&amp; CHAR(10) &amp;ROUND((L5-M7)*5, 0)&amp; CHAR(10) &amp;"("&amp;M12*5&amp;")"</f>
        <v>5CAD
550
(550)</v>
      </c>
      <c r="N13" s="160" t="str">
        <f>"2SGD"&amp; CHAR(10) &amp;ROUND((N5+N7)*2, 0)&amp; CHAR(10) &amp;"("&amp;N12*2&amp;")"</f>
        <v>2SGD
248
(247.8)</v>
      </c>
      <c r="O13" s="161" t="str">
        <f>"2SGD"&amp; CHAR(10) &amp;ROUND((N5-O7)*2, 0)&amp; CHAR(10) &amp;"("&amp;O12*2&amp;")"</f>
        <v>2SGD
238
(238)</v>
      </c>
      <c r="R13" s="158" t="str">
        <f>"5NZD"&amp; CHAR(10) &amp;ROUND((R5+R7)*5, 0)&amp; CHAR(10) &amp;"("&amp;R12*5&amp;")"</f>
        <v>5NZD
470
(470)</v>
      </c>
      <c r="S13" s="159" t="str">
        <f>"5NZD"&amp; CHAR(10) &amp;ROUND((R5-S7)*5, 0)&amp; CHAR(10) &amp;"("&amp;S12*5&amp;")"</f>
        <v>5NZD
445
(445)</v>
      </c>
      <c r="T13" s="160" t="str">
        <f>"2CHF"&amp; CHAR(10) &amp;ROUND((T5+T7)*2, 0)&amp; CHAR(10) &amp;"("&amp;T12*2&amp;")"</f>
        <v>2CHF
402
(402.2)</v>
      </c>
      <c r="U13" s="161" t="str">
        <f>"2CHF"&amp; CHAR(10) &amp;ROUND((T5-U7)*2, 0)&amp; CHAR(10) &amp;"("&amp;U12*2&amp;")"</f>
        <v>2CHF
386
(386)</v>
      </c>
    </row>
    <row r="14" spans="1:21" ht="10.199999999999999" customHeight="1" thickBot="1">
      <c r="B14" s="71"/>
      <c r="C14" s="71"/>
      <c r="D14" s="71"/>
      <c r="E14" s="71"/>
      <c r="F14" s="72"/>
      <c r="G14" s="72"/>
      <c r="H14" s="71"/>
      <c r="I14" s="71"/>
      <c r="J14" s="72"/>
      <c r="K14" s="72"/>
      <c r="L14" s="72"/>
      <c r="M14" s="72"/>
      <c r="N14" s="72"/>
      <c r="O14" s="72"/>
      <c r="R14" s="179"/>
      <c r="S14" s="72"/>
      <c r="T14" s="72"/>
      <c r="U14" s="180"/>
    </row>
    <row r="15" spans="1:21" ht="18" customHeight="1">
      <c r="B15" s="204" t="s">
        <v>3</v>
      </c>
      <c r="C15" s="205"/>
      <c r="D15" s="196" t="s">
        <v>75</v>
      </c>
      <c r="E15" s="197"/>
      <c r="F15" s="196" t="s">
        <v>21</v>
      </c>
      <c r="G15" s="197"/>
      <c r="H15" s="196" t="s">
        <v>11</v>
      </c>
      <c r="I15" s="197"/>
      <c r="J15" s="196" t="s">
        <v>90</v>
      </c>
      <c r="K15" s="197"/>
      <c r="L15" s="198" t="s">
        <v>89</v>
      </c>
      <c r="M15" s="199"/>
      <c r="N15" s="198" t="s">
        <v>92</v>
      </c>
      <c r="O15" s="199"/>
      <c r="R15" s="209" t="s">
        <v>419</v>
      </c>
      <c r="S15" s="210"/>
      <c r="T15" s="198"/>
      <c r="U15" s="199"/>
    </row>
    <row r="16" spans="1:21" ht="18" customHeight="1" thickBot="1">
      <c r="B16" s="194" t="s">
        <v>15</v>
      </c>
      <c r="C16" s="195"/>
      <c r="D16" s="194" t="s">
        <v>76</v>
      </c>
      <c r="E16" s="195"/>
      <c r="F16" s="194" t="s">
        <v>84</v>
      </c>
      <c r="G16" s="195"/>
      <c r="H16" s="194" t="s">
        <v>26</v>
      </c>
      <c r="I16" s="195"/>
      <c r="J16" s="194" t="s">
        <v>91</v>
      </c>
      <c r="K16" s="195"/>
      <c r="L16" s="194" t="s">
        <v>94</v>
      </c>
      <c r="M16" s="195"/>
      <c r="N16" s="194" t="s">
        <v>93</v>
      </c>
      <c r="O16" s="195"/>
      <c r="R16" s="214" t="s">
        <v>418</v>
      </c>
      <c r="S16" s="215"/>
      <c r="T16" s="214"/>
      <c r="U16" s="215"/>
    </row>
    <row r="17" spans="1:25" ht="25.05" customHeight="1" thickBot="1">
      <c r="B17" s="207">
        <f>IF(ほげ!A11="","",ROUNDDOWN(ほげ!A11,4))*10</f>
        <v>1.08</v>
      </c>
      <c r="C17" s="208"/>
      <c r="D17" s="191">
        <f>IF(ほげ!A17="","",ROUNDDOWN(ほげ!A23,2))</f>
        <v>20.329999999999998</v>
      </c>
      <c r="E17" s="191"/>
      <c r="F17" s="185">
        <f>IF(ほげ!A17="","",ROUNDDOWN(ほげ!A13,2))</f>
        <v>5.01</v>
      </c>
      <c r="G17" s="186"/>
      <c r="H17" s="185">
        <f>IF(ほげ!A19="","",ROUNDDOWN(ほげ!A21,2))</f>
        <v>5.09</v>
      </c>
      <c r="I17" s="186"/>
      <c r="J17" s="187">
        <f>IF(ほげ!A21="","",ROUNDDOWN(ほげ!A25,4))</f>
        <v>2.6833999999999998</v>
      </c>
      <c r="K17" s="188"/>
      <c r="L17" s="189">
        <f>IF(ほげ!A23="","",ROUNDDOWN(ほげ!A27,4))</f>
        <v>9.4000000000000004E-3</v>
      </c>
      <c r="M17" s="190"/>
      <c r="N17" s="191">
        <f>IF(ほげ!A25="","",ROUNDDOWN(ほげ!A29,2))</f>
        <v>39.340000000000003</v>
      </c>
      <c r="O17" s="192"/>
      <c r="R17" s="345">
        <v>6.0000000000000001E-3</v>
      </c>
      <c r="S17" s="346"/>
      <c r="T17" s="347"/>
      <c r="U17" s="348"/>
      <c r="Y17" s="70" t="s">
        <v>221</v>
      </c>
    </row>
    <row r="18" spans="1:25" ht="16.649999999999999" customHeight="1" thickBot="1">
      <c r="B18" s="152" t="s">
        <v>4</v>
      </c>
      <c r="C18" s="153" t="s">
        <v>5</v>
      </c>
      <c r="D18" s="152" t="s">
        <v>4</v>
      </c>
      <c r="E18" s="153" t="s">
        <v>5</v>
      </c>
      <c r="F18" s="152" t="s">
        <v>4</v>
      </c>
      <c r="G18" s="153" t="s">
        <v>5</v>
      </c>
      <c r="H18" s="152" t="s">
        <v>4</v>
      </c>
      <c r="I18" s="153" t="s">
        <v>5</v>
      </c>
      <c r="J18" s="152" t="s">
        <v>4</v>
      </c>
      <c r="K18" s="153" t="s">
        <v>5</v>
      </c>
      <c r="L18" s="152" t="s">
        <v>4</v>
      </c>
      <c r="M18" s="153" t="s">
        <v>5</v>
      </c>
      <c r="N18" s="152" t="s">
        <v>4</v>
      </c>
      <c r="O18" s="153" t="s">
        <v>5</v>
      </c>
      <c r="R18" s="152" t="s">
        <v>4</v>
      </c>
      <c r="S18" s="349" t="s">
        <v>5</v>
      </c>
      <c r="T18" s="152" t="s">
        <v>4</v>
      </c>
      <c r="U18" s="349" t="s">
        <v>5</v>
      </c>
    </row>
    <row r="19" spans="1:25" ht="15" customHeight="1" thickBot="1">
      <c r="A19" s="151"/>
      <c r="B19" s="338">
        <v>0.01</v>
      </c>
      <c r="C19" s="77">
        <v>0.05</v>
      </c>
      <c r="D19" s="104">
        <v>0.47</v>
      </c>
      <c r="E19" s="105">
        <v>1.53</v>
      </c>
      <c r="F19" s="73">
        <v>0.05</v>
      </c>
      <c r="G19" s="74">
        <v>0.25</v>
      </c>
      <c r="H19" s="73">
        <v>0.05</v>
      </c>
      <c r="I19" s="74">
        <v>0.25</v>
      </c>
      <c r="J19" s="132">
        <v>2.06E-2</v>
      </c>
      <c r="K19" s="133">
        <v>0.21340000000000001</v>
      </c>
      <c r="L19" s="76">
        <v>5.9999999999999995E-4</v>
      </c>
      <c r="M19" s="77">
        <v>1.6000000000000001E-3</v>
      </c>
      <c r="N19" s="177">
        <v>0.16</v>
      </c>
      <c r="O19" s="75">
        <v>3.3400000000000034</v>
      </c>
      <c r="Q19" s="151" t="s">
        <v>378</v>
      </c>
      <c r="R19" s="76">
        <v>5.0000000000000001E-4</v>
      </c>
      <c r="S19" s="350">
        <v>1E-3</v>
      </c>
      <c r="T19" s="177"/>
      <c r="U19" s="352"/>
    </row>
    <row r="20" spans="1:25" ht="15" customHeight="1" thickBot="1">
      <c r="A20" s="102"/>
      <c r="B20" s="343">
        <f>(INT(B19))+(1-MOD(B17, 1))</f>
        <v>0.91999999999999993</v>
      </c>
      <c r="C20" s="148">
        <f>B17-INT(B17)+INT(C19)</f>
        <v>8.0000000000000071E-2</v>
      </c>
      <c r="D20" s="140">
        <f>(INT(D19))+(1-MOD(D17, 1))</f>
        <v>0.67000000000000171</v>
      </c>
      <c r="E20" s="141">
        <f>D17-INT(D17)+INT(E19)</f>
        <v>1.3299999999999983</v>
      </c>
      <c r="F20" s="139">
        <f>(INT(F19))+(1-MOD(F17, 1))</f>
        <v>0.99000000000000021</v>
      </c>
      <c r="G20" s="142">
        <f>F17-INT(F17)+INT(ZG19)</f>
        <v>9.9999999999997868E-3</v>
      </c>
      <c r="H20" s="139">
        <f>(INT(H19))+(1-MOD(H17, 1))</f>
        <v>0.91000000000000014</v>
      </c>
      <c r="I20" s="142">
        <f>H17-INT(H17)+INT(I19)</f>
        <v>8.9999999999999858E-2</v>
      </c>
      <c r="J20" s="143">
        <f>(INT(J19))+(1-MOD(J17, 1))</f>
        <v>0.31660000000000021</v>
      </c>
      <c r="K20" s="144">
        <f>J17-INT(J17)+INT(K19)</f>
        <v>0.68339999999999979</v>
      </c>
      <c r="L20" s="145">
        <f>(INT(L19))+(1-MOD(L17, 1))</f>
        <v>0.99060000000000004</v>
      </c>
      <c r="M20" s="146">
        <f>L17-INT(L17)+INT(M19)</f>
        <v>9.4000000000000004E-3</v>
      </c>
      <c r="N20" s="150">
        <v>4</v>
      </c>
      <c r="O20" s="149">
        <f>N17-INT(N17)+INT(O19)</f>
        <v>3.3400000000000034</v>
      </c>
      <c r="Q20" s="102" t="s">
        <v>377</v>
      </c>
      <c r="R20" s="145">
        <v>1E-3</v>
      </c>
      <c r="S20" s="351">
        <v>1.1999999999999999E-3</v>
      </c>
      <c r="T20" s="150"/>
      <c r="U20" s="353"/>
    </row>
    <row r="21" spans="1:25" ht="15" customHeight="1" thickBot="1">
      <c r="A21" s="102"/>
      <c r="B21" s="147"/>
      <c r="C21" s="148"/>
      <c r="D21" s="140"/>
      <c r="E21" s="141"/>
      <c r="F21" s="139"/>
      <c r="G21" s="142"/>
      <c r="H21" s="139"/>
      <c r="I21" s="142"/>
      <c r="J21" s="143"/>
      <c r="K21" s="144"/>
      <c r="L21" s="145"/>
      <c r="M21" s="146"/>
      <c r="N21" s="150"/>
      <c r="O21" s="149"/>
      <c r="Q21" s="102" t="s">
        <v>445</v>
      </c>
      <c r="R21" s="145"/>
      <c r="S21" s="351"/>
      <c r="T21" s="150"/>
      <c r="U21" s="353"/>
    </row>
    <row r="22" spans="1:25" ht="15" customHeight="1" thickBot="1">
      <c r="A22" s="102"/>
      <c r="B22" s="147"/>
      <c r="C22" s="148"/>
      <c r="D22" s="140"/>
      <c r="E22" s="141"/>
      <c r="F22" s="139"/>
      <c r="G22" s="142"/>
      <c r="H22" s="139"/>
      <c r="I22" s="142"/>
      <c r="J22" s="143"/>
      <c r="K22" s="144"/>
      <c r="L22" s="145"/>
      <c r="M22" s="146"/>
      <c r="N22" s="150"/>
      <c r="O22" s="149"/>
      <c r="Q22" s="102" t="s">
        <v>446</v>
      </c>
      <c r="R22" s="145"/>
      <c r="S22" s="351"/>
      <c r="T22" s="150"/>
      <c r="U22" s="353"/>
    </row>
    <row r="23" spans="1:25" ht="15" customHeight="1" thickBot="1">
      <c r="A23" s="102"/>
      <c r="B23" s="147"/>
      <c r="C23" s="148"/>
      <c r="D23" s="140"/>
      <c r="E23" s="141"/>
      <c r="F23" s="139"/>
      <c r="G23" s="142"/>
      <c r="H23" s="139"/>
      <c r="I23" s="142"/>
      <c r="J23" s="143"/>
      <c r="K23" s="144"/>
      <c r="L23" s="145"/>
      <c r="M23" s="146"/>
      <c r="N23" s="150"/>
      <c r="O23" s="149"/>
      <c r="Q23" s="102" t="s">
        <v>447</v>
      </c>
      <c r="R23" s="145"/>
      <c r="S23" s="351"/>
      <c r="T23" s="150"/>
      <c r="U23" s="353"/>
    </row>
    <row r="24" spans="1:25" ht="25.05" customHeight="1" thickBot="1">
      <c r="B24" s="344">
        <f>IF(B17="","",ROUNDDOWN(B17+B19, 3))</f>
        <v>1.0900000000000001</v>
      </c>
      <c r="C24" s="337">
        <f>IF(B17="","",ROUNDDOWN(B17-C19, 4))</f>
        <v>1.03</v>
      </c>
      <c r="D24" s="164">
        <f>IF(D17="","",ROUNDDOWN(D17+D19, 4))</f>
        <v>20.8</v>
      </c>
      <c r="E24" s="165">
        <f>IF(D17="","",ROUNDDOWN(D17-E19, 4))</f>
        <v>18.8</v>
      </c>
      <c r="F24" s="162">
        <f>IF(F17="","",ROUNDDOWN(F17+F19, 2))</f>
        <v>5.0599999999999996</v>
      </c>
      <c r="G24" s="163">
        <f>IF(F17="","",ROUNDDOWN(F17-G19, 2))</f>
        <v>4.76</v>
      </c>
      <c r="H24" s="164">
        <f>IF(H17="","",ROUNDDOWN(H17+H19, 2))</f>
        <v>5.14</v>
      </c>
      <c r="I24" s="165">
        <f>IF(H17="","",ROUNDDOWN(H17-I19, 2))</f>
        <v>4.84</v>
      </c>
      <c r="J24" s="162">
        <f>IF(J17="","",ROUNDDOWN(J17+J19, 2))</f>
        <v>2.7</v>
      </c>
      <c r="K24" s="163">
        <f>IF(J17="","",ROUNDDOWN(J17-K19, 2))</f>
        <v>2.4700000000000002</v>
      </c>
      <c r="L24" s="166">
        <f>IF(L17="","",ROUNDDOWN(L17+L19, 4))</f>
        <v>0.01</v>
      </c>
      <c r="M24" s="167">
        <f>IF(L17="","",ROUNDDOWN(L17-M19, 4))</f>
        <v>7.7999999999999996E-3</v>
      </c>
      <c r="N24" s="162">
        <f>IF(N17="","",ROUNDDOWN(N17+N19, 2))</f>
        <v>39.5</v>
      </c>
      <c r="O24" s="163">
        <f>IF(N17="","",ROUNDDOWN(N17-O19, 2))</f>
        <v>36</v>
      </c>
      <c r="R24" s="166">
        <f>IF(R17="","",ROUNDDOWN(R17+R19, 4))</f>
        <v>6.4999999999999997E-3</v>
      </c>
      <c r="S24" s="167">
        <f>IF(R17="","",ROUNDDOWN(R17-S19, 4))</f>
        <v>5.0000000000000001E-3</v>
      </c>
      <c r="T24" s="162" t="str">
        <f>IF(T17="","",ROUNDDOWN(T17+T19, 2))</f>
        <v/>
      </c>
      <c r="U24" s="163" t="str">
        <f>IF(T17="","",ROUNDDOWN(T17-U19, 2))</f>
        <v/>
      </c>
    </row>
    <row r="25" spans="1:25" ht="60" customHeight="1" thickBot="1">
      <c r="B25" s="339" t="str">
        <f>"1000"&amp; CHAR(10) &amp;"KRW"&amp; CHAR(10) &amp;ROUND((B17+B19)*100, 0)&amp; CHAR(10) &amp;"("&amp;B24*100&amp;")"</f>
        <v>1000
KRW
109
(109)</v>
      </c>
      <c r="C25" s="340" t="str">
        <f>"1000"&amp; CHAR(10) &amp;"KRW"&amp; CHAR(10) &amp;ROUND((B17-C19)*100, 0)&amp; CHAR(10) &amp;"("&amp;C24*100&amp;")"</f>
        <v>1000
KRW
103
(103)</v>
      </c>
      <c r="D25" s="169" t="str">
        <f>"10HKD"&amp; CHAR(10) &amp;ROUND((D17+D19)*10, 0)&amp; CHAR(10) &amp;"("&amp;D24*10&amp;")"</f>
        <v>10HKD
208
(208)</v>
      </c>
      <c r="E25" s="170" t="str">
        <f>"10HKD"&amp; CHAR(10) &amp;ROUND((D17-E19)*10, 0)&amp; CHAR(10) &amp;"("&amp;E24*10&amp;")"</f>
        <v>10HKD
188
(188)</v>
      </c>
      <c r="F25" s="171" t="str">
        <f>"100TWD"&amp; CHAR(10) &amp;ROUND((F17+F19)*100, 0)&amp; CHAR(10) &amp;"("&amp;F24*100&amp;")"</f>
        <v>100TWD
506
(506)</v>
      </c>
      <c r="G25" s="168" t="str">
        <f>"100TWD"&amp; CHAR(10) &amp;ROUND((F17-G19)*100, 0)&amp; CHAR(10) &amp;"("&amp;G24*100&amp;")"</f>
        <v>100TWD
476
(476)</v>
      </c>
      <c r="H25" s="169" t="str">
        <f>"20THB"&amp; CHAR(10) &amp;ROUND((H17+H19)*20, 0)&amp; CHAR(10) &amp;"("&amp;H24*20&amp;")"</f>
        <v>20THB
103
(102.8)</v>
      </c>
      <c r="I25" s="172" t="str">
        <f>"20THB"&amp; CHAR(10) &amp;ROUND((H17-L19)*20, 0)&amp; CHAR(10) &amp;"("&amp;I24*20&amp;")"</f>
        <v>20THB
102
(96.8)</v>
      </c>
      <c r="J25" s="173" t="str">
        <f>"20PHP"&amp; CHAR(10) &amp;ROUND((J17+J19)*20, 0)&amp; CHAR(10) &amp;"("&amp;J24*20&amp;")"</f>
        <v>20PHP
54
(54)</v>
      </c>
      <c r="K25" s="174" t="str">
        <f>"20PHP"&amp; CHAR(10) &amp;ROUND((J17-K19)*20, 0)&amp; CHAR(10) &amp;"("&amp;K24*20&amp;")"</f>
        <v>20PHP
49
(49.4)</v>
      </c>
      <c r="L25" s="173" t="str">
        <f>"1000"&amp; CHAR(10) &amp;"IDR"&amp; CHAR(10) &amp;ROUND((L17+L19)*1000, 0)&amp; CHAR(10) &amp;"("&amp;L24*1000&amp;")"</f>
        <v>1000
IDR
10
(10)</v>
      </c>
      <c r="M25" s="175" t="str">
        <f>"1000"&amp; CHAR(10) &amp;"IDR"&amp; CHAR(10) &amp;ROUND((L17-M19)*1000, 0)&amp; CHAR(10) &amp;"("&amp;M24*1000&amp;")"</f>
        <v>1000
IDR
8
(7.8)</v>
      </c>
      <c r="N25" s="176" t="str">
        <f>"1MYR"&amp; CHAR(10) &amp;ROUND(N17+N19, 0)&amp; CHAR(10) &amp;"("&amp;N24*1&amp;")"</f>
        <v>1MYR
40
(39.5)</v>
      </c>
      <c r="O25" s="168" t="str">
        <f>"1MYR"&amp; CHAR(10) &amp;ROUND(N17-O19, 0)&amp; CHAR(10) &amp;"("&amp;O24*1&amp;")"</f>
        <v>1MYR
36
(36)</v>
      </c>
      <c r="R25" s="173" t="str">
        <f>"1000"&amp; CHAR(10) &amp;"VDR"&amp; CHAR(10) &amp;ROUND((R17+R19)*1000, 0)&amp; CHAR(10) &amp;"("&amp;R24*1000&amp;")"</f>
        <v>1000
VDR
7
(6.5)</v>
      </c>
      <c r="S25" s="175" t="str">
        <f>"1000"&amp; CHAR(10) &amp;"VDR"&amp; CHAR(10) &amp;ROUND((R17-S19)*1000, 0)&amp; CHAR(10) &amp;"("&amp;S24*1000&amp;")"</f>
        <v>1000
VDR
5
(5)</v>
      </c>
      <c r="T25" s="176"/>
      <c r="U25" s="168"/>
    </row>
    <row r="26" spans="1:25" ht="15" customHeight="1">
      <c r="N26" s="70" t="str">
        <f>ほげ!A1</f>
        <v>2026年01月23日 09時59分 抽出結果</v>
      </c>
    </row>
  </sheetData>
  <mergeCells count="55">
    <mergeCell ref="R15:S15"/>
    <mergeCell ref="T15:U15"/>
    <mergeCell ref="R16:S16"/>
    <mergeCell ref="T16:U16"/>
    <mergeCell ref="R17:S17"/>
    <mergeCell ref="T17:U17"/>
    <mergeCell ref="R3:S3"/>
    <mergeCell ref="T3:U3"/>
    <mergeCell ref="R4:S4"/>
    <mergeCell ref="T4:U4"/>
    <mergeCell ref="R5:S5"/>
    <mergeCell ref="T5:U5"/>
    <mergeCell ref="F17:G17"/>
    <mergeCell ref="D3:E3"/>
    <mergeCell ref="B3:C3"/>
    <mergeCell ref="B5:C5"/>
    <mergeCell ref="D5:E5"/>
    <mergeCell ref="B17:C17"/>
    <mergeCell ref="D17:E17"/>
    <mergeCell ref="B4:C4"/>
    <mergeCell ref="D4:E4"/>
    <mergeCell ref="B15:C15"/>
    <mergeCell ref="D15:E15"/>
    <mergeCell ref="B16:C16"/>
    <mergeCell ref="D16:E16"/>
    <mergeCell ref="H5:I5"/>
    <mergeCell ref="F3:G3"/>
    <mergeCell ref="F4:G4"/>
    <mergeCell ref="F5:G5"/>
    <mergeCell ref="H16:I16"/>
    <mergeCell ref="H3:I3"/>
    <mergeCell ref="F15:G15"/>
    <mergeCell ref="F16:G16"/>
    <mergeCell ref="L3:M3"/>
    <mergeCell ref="L5:M5"/>
    <mergeCell ref="N3:O3"/>
    <mergeCell ref="N5:O5"/>
    <mergeCell ref="J3:K3"/>
    <mergeCell ref="J5:K5"/>
    <mergeCell ref="H17:I17"/>
    <mergeCell ref="J17:K17"/>
    <mergeCell ref="L17:M17"/>
    <mergeCell ref="N17:O17"/>
    <mergeCell ref="M1:O1"/>
    <mergeCell ref="H4:I4"/>
    <mergeCell ref="J4:K4"/>
    <mergeCell ref="L4:M4"/>
    <mergeCell ref="N4:O4"/>
    <mergeCell ref="H15:I15"/>
    <mergeCell ref="J15:K15"/>
    <mergeCell ref="L15:M15"/>
    <mergeCell ref="N15:O15"/>
    <mergeCell ref="J16:K16"/>
    <mergeCell ref="L16:M16"/>
    <mergeCell ref="N16:O16"/>
  </mergeCells>
  <phoneticPr fontId="1"/>
  <hyperlinks>
    <hyperlink ref="B3:C3" r:id="rId1" display="ドル" xr:uid="{00000000-0004-0000-0000-000000000000}"/>
    <hyperlink ref="D3:E3" r:id="rId2" display="ユーロ" xr:uid="{00000000-0004-0000-0000-000001000000}"/>
    <hyperlink ref="H3:I3" r:id="rId3" display="人民元" xr:uid="{00000000-0004-0000-0000-000002000000}"/>
    <hyperlink ref="J15:K15" r:id="rId4" display="フィリピンペソ" xr:uid="{00000000-0004-0000-0000-000003000000}"/>
    <hyperlink ref="L15:M15" r:id="rId5" display="インドネシアルピア" xr:uid="{00000000-0004-0000-0000-000004000000}"/>
    <hyperlink ref="F3:G3" r:id="rId6" display="英ポンド" xr:uid="{00000000-0004-0000-0000-000005000000}"/>
    <hyperlink ref="B15:C15" r:id="rId7" display="ウォン" xr:uid="{00000000-0004-0000-0000-000006000000}"/>
    <hyperlink ref="J3:K3" r:id="rId8" display="豪州ドル" xr:uid="{00000000-0004-0000-0000-000007000000}"/>
    <hyperlink ref="L3:M3" r:id="rId9" display="カナダドル" xr:uid="{00000000-0004-0000-0000-000008000000}"/>
    <hyperlink ref="N3:O3" r:id="rId10" display="シンガポールドル" xr:uid="{00000000-0004-0000-0000-000009000000}"/>
    <hyperlink ref="D15:E15" r:id="rId11" display="香港ドル" xr:uid="{00000000-0004-0000-0000-00000A000000}"/>
    <hyperlink ref="F15:G15" r:id="rId12" display="タイバーツ" xr:uid="{00000000-0004-0000-0000-00000B000000}"/>
    <hyperlink ref="N15:O15" r:id="rId13" display="マレーシアリンギット" xr:uid="{00000000-0004-0000-0000-00000C000000}"/>
    <hyperlink ref="H15:I15" r:id="rId14" display="タイバーツ" xr:uid="{00000000-0004-0000-0000-00000D000000}"/>
    <hyperlink ref="R15:S15" r:id="rId15" display="ベトナムドン" xr:uid="{74974E8E-A019-4DD0-8A42-1BD71A232004}"/>
    <hyperlink ref="R3:S3" r:id="rId16" display="カナダドル" xr:uid="{E000D79A-694A-4745-AB42-D78070D47CD0}"/>
    <hyperlink ref="T3:U3" r:id="rId17" display="スイスフラン" xr:uid="{4B970A8E-E12A-40AD-AFFD-D0EFD9D00EEF}"/>
  </hyperlinks>
  <pageMargins left="0.23622047244094491" right="0.23622047244094491" top="0.74803149606299213" bottom="0.74803149606299213" header="0.31496062992125984" footer="0.31496062992125984"/>
  <pageSetup paperSize="9" scale="90" orientation="landscape" r:id="rId18"/>
  <ignoredErrors>
    <ignoredError sqref="I12:J12 E12:F12 M12 D24 G24:J24 L24 F8:H8 L8:N8 I20:K20 G20 E20 C20:D20 S12" formula="1"/>
    <ignoredError sqref="B8" unlockedFormula="1"/>
    <ignoredError sqref="C8:E8 I8:K8 L20:M20" formula="1" unlockedFormula="1"/>
  </ignoredErrors>
  <drawing r:id="rId19"/>
  <legacyDrawing r:id="rId20"/>
  <mc:AlternateContent xmlns:mc="http://schemas.openxmlformats.org/markup-compatibility/2006">
    <mc:Choice Requires="x14">
      <controls>
        <mc:AlternateContent xmlns:mc="http://schemas.openxmlformats.org/markup-compatibility/2006">
          <mc:Choice Requires="x14">
            <control shapeId="1030" r:id="rId21" name="Button 6">
              <controlPr defaultSize="0" print="0" autoFill="0" autoPict="0" macro="[0]!Module7.MainProcedure">
                <anchor moveWithCells="1" sizeWithCells="1">
                  <from>
                    <xdr:col>1</xdr:col>
                    <xdr:colOff>144780</xdr:colOff>
                    <xdr:row>26</xdr:row>
                    <xdr:rowOff>0</xdr:rowOff>
                  </from>
                  <to>
                    <xdr:col>4</xdr:col>
                    <xdr:colOff>388620</xdr:colOff>
                    <xdr:row>29</xdr:row>
                    <xdr:rowOff>38100</xdr:rowOff>
                  </to>
                </anchor>
              </controlPr>
            </control>
          </mc:Choice>
        </mc:AlternateContent>
        <mc:AlternateContent xmlns:mc="http://schemas.openxmlformats.org/markup-compatibility/2006">
          <mc:Choice Requires="x14">
            <control shapeId="1031" r:id="rId22" name="Button 7">
              <controlPr defaultSize="0" print="0" autoFill="0" autoPict="0" macro="[0]!ボタン7_Click">
                <anchor moveWithCells="1" sizeWithCells="1">
                  <from>
                    <xdr:col>4</xdr:col>
                    <xdr:colOff>670560</xdr:colOff>
                    <xdr:row>26</xdr:row>
                    <xdr:rowOff>38100</xdr:rowOff>
                  </from>
                  <to>
                    <xdr:col>6</xdr:col>
                    <xdr:colOff>502920</xdr:colOff>
                    <xdr:row>29</xdr:row>
                    <xdr:rowOff>22860</xdr:rowOff>
                  </to>
                </anchor>
              </controlPr>
            </control>
          </mc:Choice>
        </mc:AlternateContent>
        <mc:AlternateContent xmlns:mc="http://schemas.openxmlformats.org/markup-compatibility/2006">
          <mc:Choice Requires="x14">
            <control shapeId="1032" r:id="rId23" name="Button 8">
              <controlPr defaultSize="0" print="0" autoFill="0" autoPict="0" macro="[0]!ボタン8_Click" altText="POSに値_x000a_を同期">
                <anchor moveWithCells="1" sizeWithCells="1">
                  <from>
                    <xdr:col>13</xdr:col>
                    <xdr:colOff>571500</xdr:colOff>
                    <xdr:row>26</xdr:row>
                    <xdr:rowOff>121920</xdr:rowOff>
                  </from>
                  <to>
                    <xdr:col>15</xdr:col>
                    <xdr:colOff>22860</xdr:colOff>
                    <xdr:row>31</xdr:row>
                    <xdr:rowOff>137160</xdr:rowOff>
                  </to>
                </anchor>
              </controlPr>
            </control>
          </mc:Choice>
        </mc:AlternateContent>
        <mc:AlternateContent xmlns:mc="http://schemas.openxmlformats.org/markup-compatibility/2006">
          <mc:Choice Requires="x14">
            <control shapeId="1033" r:id="rId24" name="Button 9">
              <controlPr defaultSize="0" print="0" autoFill="0" autoPict="0" macro="[0]!ボタン9_Click">
                <anchor moveWithCells="1" sizeWithCells="1">
                  <from>
                    <xdr:col>7</xdr:col>
                    <xdr:colOff>45720</xdr:colOff>
                    <xdr:row>26</xdr:row>
                    <xdr:rowOff>60960</xdr:rowOff>
                  </from>
                  <to>
                    <xdr:col>8</xdr:col>
                    <xdr:colOff>556260</xdr:colOff>
                    <xdr:row>28</xdr:row>
                    <xdr:rowOff>182880</xdr:rowOff>
                  </to>
                </anchor>
              </controlPr>
            </control>
          </mc:Choice>
        </mc:AlternateContent>
        <mc:AlternateContent xmlns:mc="http://schemas.openxmlformats.org/markup-compatibility/2006">
          <mc:Choice Requires="x14">
            <control shapeId="1034" r:id="rId25" name="Button 10">
              <controlPr defaultSize="0" print="0" autoFill="0" autoPict="0" macro="[0]!SaveRangeToCSV" altText="POS-_x000a_CSV作成_x000a__x000a_">
                <anchor moveWithCells="1" sizeWithCells="1">
                  <from>
                    <xdr:col>8</xdr:col>
                    <xdr:colOff>678180</xdr:colOff>
                    <xdr:row>26</xdr:row>
                    <xdr:rowOff>76200</xdr:rowOff>
                  </from>
                  <to>
                    <xdr:col>11</xdr:col>
                    <xdr:colOff>228600</xdr:colOff>
                    <xdr:row>29</xdr:row>
                    <xdr:rowOff>175260</xdr:rowOff>
                  </to>
                </anchor>
              </controlPr>
            </control>
          </mc:Choice>
        </mc:AlternateContent>
        <mc:AlternateContent xmlns:mc="http://schemas.openxmlformats.org/markup-compatibility/2006">
          <mc:Choice Requires="x14">
            <control shapeId="1035" r:id="rId26" name="Button 11">
              <controlPr defaultSize="0" print="0" autoFill="0" autoPict="0" macro="[0]!CSVUpload">
                <anchor moveWithCells="1" sizeWithCells="1">
                  <from>
                    <xdr:col>11</xdr:col>
                    <xdr:colOff>708660</xdr:colOff>
                    <xdr:row>26</xdr:row>
                    <xdr:rowOff>83820</xdr:rowOff>
                  </from>
                  <to>
                    <xdr:col>13</xdr:col>
                    <xdr:colOff>373380</xdr:colOff>
                    <xdr:row>28</xdr:row>
                    <xdr:rowOff>175260</xdr:rowOff>
                  </to>
                </anchor>
              </controlPr>
            </control>
          </mc:Choice>
        </mc:AlternateContent>
        <mc:AlternateContent xmlns:mc="http://schemas.openxmlformats.org/markup-compatibility/2006">
          <mc:Choice Requires="x14">
            <control shapeId="1036" r:id="rId27" name="Button 12">
              <controlPr defaultSize="0" print="0" autoFill="0" autoPict="0" macro="[0]!ボタン12_Click">
                <anchor moveWithCells="1" sizeWithCells="1">
                  <from>
                    <xdr:col>15</xdr:col>
                    <xdr:colOff>137160</xdr:colOff>
                    <xdr:row>26</xdr:row>
                    <xdr:rowOff>60960</xdr:rowOff>
                  </from>
                  <to>
                    <xdr:col>17</xdr:col>
                    <xdr:colOff>518160</xdr:colOff>
                    <xdr:row>29</xdr:row>
                    <xdr:rowOff>68580</xdr:rowOff>
                  </to>
                </anchor>
              </controlPr>
            </control>
          </mc:Choice>
        </mc:AlternateContent>
        <mc:AlternateContent xmlns:mc="http://schemas.openxmlformats.org/markup-compatibility/2006">
          <mc:Choice Requires="x14">
            <control shapeId="1037" r:id="rId28" name="Button 13">
              <controlPr defaultSize="0" print="0" autoFill="0" autoPict="0" macro="[0]!ボタン13_Click">
                <anchor moveWithCells="1" sizeWithCells="1">
                  <from>
                    <xdr:col>11</xdr:col>
                    <xdr:colOff>518160</xdr:colOff>
                    <xdr:row>30</xdr:row>
                    <xdr:rowOff>190500</xdr:rowOff>
                  </from>
                  <to>
                    <xdr:col>13</xdr:col>
                    <xdr:colOff>411480</xdr:colOff>
                    <xdr:row>34</xdr:row>
                    <xdr:rowOff>60960</xdr:rowOff>
                  </to>
                </anchor>
              </controlPr>
            </control>
          </mc:Choice>
        </mc:AlternateContent>
        <mc:AlternateContent xmlns:mc="http://schemas.openxmlformats.org/markup-compatibility/2006">
          <mc:Choice Requires="x14">
            <control shapeId="1038" r:id="rId29" name="Button 14">
              <controlPr defaultSize="0" print="0" autoFill="0" autoPict="0" macro="[0]!ボタン14_Click" altText="サイネージ_x000a_CSV作成">
                <anchor moveWithCells="1" sizeWithCells="1">
                  <from>
                    <xdr:col>9</xdr:col>
                    <xdr:colOff>30480</xdr:colOff>
                    <xdr:row>30</xdr:row>
                    <xdr:rowOff>121920</xdr:rowOff>
                  </from>
                  <to>
                    <xdr:col>11</xdr:col>
                    <xdr:colOff>137160</xdr:colOff>
                    <xdr:row>34</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141"/>
  <sheetViews>
    <sheetView topLeftCell="A40" zoomScale="106" zoomScaleNormal="106" workbookViewId="0">
      <selection activeCell="A11" sqref="A11"/>
    </sheetView>
  </sheetViews>
  <sheetFormatPr defaultRowHeight="13.2"/>
  <cols>
    <col min="1" max="1" width="34" bestFit="1" customWidth="1"/>
    <col min="2" max="2" width="10.77734375" customWidth="1"/>
    <col min="3" max="3" width="9.77734375" customWidth="1"/>
  </cols>
  <sheetData>
    <row r="1" spans="1:3">
      <c r="A1" t="s">
        <v>444</v>
      </c>
    </row>
    <row r="2" spans="1:3">
      <c r="A2" t="s">
        <v>400</v>
      </c>
      <c r="B2" s="48">
        <f>為替!B12</f>
        <v>158.69999999999999</v>
      </c>
      <c r="C2" t="s">
        <v>349</v>
      </c>
    </row>
    <row r="3" spans="1:3">
      <c r="A3">
        <v>158.56</v>
      </c>
      <c r="B3" s="48">
        <f>為替!C12</f>
        <v>153</v>
      </c>
      <c r="C3" t="s">
        <v>350</v>
      </c>
    </row>
    <row r="4" spans="1:3">
      <c r="A4" t="s">
        <v>401</v>
      </c>
      <c r="B4" s="48">
        <f>為替!D12</f>
        <v>186.4</v>
      </c>
      <c r="C4" t="s">
        <v>351</v>
      </c>
    </row>
    <row r="5" spans="1:3">
      <c r="A5">
        <v>186.29</v>
      </c>
      <c r="B5" s="48">
        <f>為替!E12</f>
        <v>180</v>
      </c>
      <c r="C5" t="s">
        <v>352</v>
      </c>
    </row>
    <row r="6" spans="1:3">
      <c r="A6" t="s">
        <v>402</v>
      </c>
      <c r="B6" s="48">
        <f>為替!F12</f>
        <v>214</v>
      </c>
      <c r="C6" t="s">
        <v>353</v>
      </c>
    </row>
    <row r="7" spans="1:3">
      <c r="A7">
        <v>213.96</v>
      </c>
      <c r="B7" s="48">
        <f>為替!G12</f>
        <v>207</v>
      </c>
      <c r="C7" t="s">
        <v>354</v>
      </c>
    </row>
    <row r="8" spans="1:3">
      <c r="A8" t="s">
        <v>403</v>
      </c>
      <c r="B8" s="48">
        <f>為替!H12</f>
        <v>22.9</v>
      </c>
      <c r="C8" t="s">
        <v>355</v>
      </c>
    </row>
    <row r="9" spans="1:3">
      <c r="A9">
        <v>22.735199999999999</v>
      </c>
      <c r="B9" s="48">
        <f>為替!I12</f>
        <v>21</v>
      </c>
      <c r="C9" t="s">
        <v>356</v>
      </c>
    </row>
    <row r="10" spans="1:3">
      <c r="A10" t="s">
        <v>404</v>
      </c>
      <c r="B10" s="99">
        <f>為替!B24</f>
        <v>1.0900000000000001</v>
      </c>
      <c r="C10" t="s">
        <v>357</v>
      </c>
    </row>
    <row r="11" spans="1:3">
      <c r="A11">
        <v>0.108</v>
      </c>
      <c r="B11" s="99">
        <f>為替!C24</f>
        <v>1.03</v>
      </c>
      <c r="C11" t="s">
        <v>358</v>
      </c>
    </row>
    <row r="12" spans="1:3">
      <c r="A12" t="s">
        <v>405</v>
      </c>
      <c r="B12" s="48">
        <f>為替!F24</f>
        <v>5.0599999999999996</v>
      </c>
      <c r="C12" t="s">
        <v>359</v>
      </c>
    </row>
    <row r="13" spans="1:3">
      <c r="A13">
        <v>5.0194999999999999</v>
      </c>
      <c r="B13" s="48">
        <f>為替!G24</f>
        <v>4.76</v>
      </c>
      <c r="C13" t="s">
        <v>360</v>
      </c>
    </row>
    <row r="14" spans="1:3">
      <c r="A14" t="s">
        <v>406</v>
      </c>
      <c r="B14" s="48">
        <f>為替!J12</f>
        <v>108.6</v>
      </c>
      <c r="C14" t="s">
        <v>361</v>
      </c>
    </row>
    <row r="15" spans="1:3">
      <c r="A15">
        <v>108.49</v>
      </c>
      <c r="B15" s="48">
        <f>為替!K12</f>
        <v>104</v>
      </c>
      <c r="C15" t="s">
        <v>362</v>
      </c>
    </row>
    <row r="16" spans="1:3">
      <c r="A16" t="s">
        <v>407</v>
      </c>
      <c r="B16" s="48">
        <f>為替!L12</f>
        <v>115.1</v>
      </c>
      <c r="C16" t="s">
        <v>363</v>
      </c>
    </row>
    <row r="17" spans="1:3">
      <c r="A17">
        <v>114.99</v>
      </c>
      <c r="B17" s="48">
        <f>為替!M12</f>
        <v>110</v>
      </c>
      <c r="C17" t="s">
        <v>364</v>
      </c>
    </row>
    <row r="18" spans="1:3">
      <c r="A18" t="s">
        <v>408</v>
      </c>
      <c r="B18" s="48">
        <f>為替!D24</f>
        <v>20.8</v>
      </c>
      <c r="C18" t="s">
        <v>365</v>
      </c>
    </row>
    <row r="19" spans="1:3">
      <c r="A19">
        <v>123.76860000000001</v>
      </c>
      <c r="B19" s="48">
        <f>為替!E24</f>
        <v>18.8</v>
      </c>
      <c r="C19" t="s">
        <v>366</v>
      </c>
    </row>
    <row r="20" spans="1:3">
      <c r="A20" t="s">
        <v>409</v>
      </c>
      <c r="B20" s="48">
        <f>為替!F24</f>
        <v>5.0599999999999996</v>
      </c>
      <c r="C20" t="s">
        <v>367</v>
      </c>
    </row>
    <row r="21" spans="1:3">
      <c r="A21">
        <v>5.0968</v>
      </c>
      <c r="B21" s="48">
        <f>為替!G24</f>
        <v>4.76</v>
      </c>
      <c r="C21" t="s">
        <v>368</v>
      </c>
    </row>
    <row r="22" spans="1:3">
      <c r="A22" t="s">
        <v>410</v>
      </c>
      <c r="B22" s="48">
        <f>為替!H24</f>
        <v>5.14</v>
      </c>
      <c r="C22" t="s">
        <v>369</v>
      </c>
    </row>
    <row r="23" spans="1:3">
      <c r="A23">
        <v>20.335000000000001</v>
      </c>
      <c r="B23" s="48">
        <f>為替!I24</f>
        <v>4.84</v>
      </c>
      <c r="C23" t="s">
        <v>370</v>
      </c>
    </row>
    <row r="24" spans="1:3">
      <c r="A24" t="s">
        <v>411</v>
      </c>
      <c r="B24" s="48">
        <f>為替!J24</f>
        <v>2.7</v>
      </c>
      <c r="C24" t="s">
        <v>371</v>
      </c>
    </row>
    <row r="25" spans="1:3">
      <c r="A25">
        <v>2.6833999999999998</v>
      </c>
      <c r="B25" s="48">
        <f>為替!K24</f>
        <v>2.4700000000000002</v>
      </c>
      <c r="C25" t="s">
        <v>372</v>
      </c>
    </row>
    <row r="26" spans="1:3">
      <c r="A26" t="s">
        <v>412</v>
      </c>
      <c r="B26" s="54">
        <f>為替!L24</f>
        <v>0.01</v>
      </c>
      <c r="C26" t="s">
        <v>373</v>
      </c>
    </row>
    <row r="27" spans="1:3">
      <c r="A27">
        <v>9.4000000000000004E-3</v>
      </c>
      <c r="B27" s="54">
        <f>為替!M24</f>
        <v>7.7999999999999996E-3</v>
      </c>
      <c r="C27" t="s">
        <v>374</v>
      </c>
    </row>
    <row r="28" spans="1:3">
      <c r="A28" t="s">
        <v>413</v>
      </c>
      <c r="B28" s="48">
        <f>為替!N24</f>
        <v>39.5</v>
      </c>
      <c r="C28" t="s">
        <v>375</v>
      </c>
    </row>
    <row r="29" spans="1:3">
      <c r="A29">
        <v>39.344900000000003</v>
      </c>
      <c r="B29" s="48">
        <f>為替!O24</f>
        <v>36</v>
      </c>
      <c r="C29" t="s">
        <v>376</v>
      </c>
    </row>
    <row r="30" spans="1:3">
      <c r="A30" s="38" t="s">
        <v>219</v>
      </c>
    </row>
    <row r="31" spans="1:3">
      <c r="A31" s="40">
        <f>為替!B7</f>
        <v>0.14000000000000001</v>
      </c>
    </row>
    <row r="32" spans="1:3">
      <c r="A32" s="38" t="s">
        <v>163</v>
      </c>
    </row>
    <row r="33" spans="1:1">
      <c r="A33" s="40">
        <f>為替!C7</f>
        <v>5.5600000000000023</v>
      </c>
    </row>
    <row r="34" spans="1:1">
      <c r="A34" s="38" t="s">
        <v>147</v>
      </c>
    </row>
    <row r="35" spans="1:1">
      <c r="A35" s="40">
        <f>為替!D7</f>
        <v>0.11</v>
      </c>
    </row>
    <row r="36" spans="1:1">
      <c r="A36" s="38" t="s">
        <v>162</v>
      </c>
    </row>
    <row r="37" spans="1:1">
      <c r="A37" s="40">
        <f>為替!E7</f>
        <v>6.2899999999999903</v>
      </c>
    </row>
    <row r="38" spans="1:1">
      <c r="A38" s="38" t="s">
        <v>173</v>
      </c>
    </row>
    <row r="39" spans="1:1">
      <c r="A39" s="40">
        <f>為替!H7</f>
        <v>0.17</v>
      </c>
    </row>
    <row r="40" spans="1:1">
      <c r="A40" s="38" t="s">
        <v>174</v>
      </c>
    </row>
    <row r="41" spans="1:1">
      <c r="A41" s="39">
        <f>為替!I7</f>
        <v>1.7300000000000004</v>
      </c>
    </row>
    <row r="42" spans="1:1">
      <c r="A42" s="38" t="s">
        <v>148</v>
      </c>
    </row>
    <row r="43" spans="1:1">
      <c r="A43" s="39">
        <f>為替!B19</f>
        <v>0.01</v>
      </c>
    </row>
    <row r="44" spans="1:1">
      <c r="A44" s="38" t="s">
        <v>161</v>
      </c>
    </row>
    <row r="45" spans="1:1">
      <c r="A45" s="39">
        <f>為替!C19</f>
        <v>0.05</v>
      </c>
    </row>
    <row r="46" spans="1:1">
      <c r="A46" s="38" t="s">
        <v>175</v>
      </c>
    </row>
    <row r="47" spans="1:1">
      <c r="A47" s="39">
        <f>為替!F19</f>
        <v>0.05</v>
      </c>
    </row>
    <row r="48" spans="1:1">
      <c r="A48" s="38" t="s">
        <v>176</v>
      </c>
    </row>
    <row r="49" spans="1:1">
      <c r="A49" s="39">
        <f>為替!G19</f>
        <v>0.25</v>
      </c>
    </row>
    <row r="50" spans="1:1">
      <c r="A50" s="38" t="s">
        <v>149</v>
      </c>
    </row>
    <row r="51" spans="1:1">
      <c r="A51" s="41">
        <f>為替!J7</f>
        <v>0.11</v>
      </c>
    </row>
    <row r="52" spans="1:1">
      <c r="A52" s="38" t="s">
        <v>160</v>
      </c>
    </row>
    <row r="53" spans="1:1">
      <c r="A53" s="41">
        <f>為替!K7</f>
        <v>4.4899999999999949</v>
      </c>
    </row>
    <row r="54" spans="1:1">
      <c r="A54" s="38" t="s">
        <v>150</v>
      </c>
    </row>
    <row r="55" spans="1:1">
      <c r="A55" s="39">
        <f>為替!F7</f>
        <v>3.9999999999992042E-2</v>
      </c>
    </row>
    <row r="56" spans="1:1">
      <c r="A56" s="38" t="s">
        <v>172</v>
      </c>
    </row>
    <row r="57" spans="1:1">
      <c r="A57" s="39">
        <f>為替!G7</f>
        <v>6.9600000000000097</v>
      </c>
    </row>
    <row r="58" spans="1:1">
      <c r="A58" s="38" t="s">
        <v>151</v>
      </c>
    </row>
    <row r="59" spans="1:1">
      <c r="A59" s="39">
        <f>為替!L7</f>
        <v>0.11</v>
      </c>
    </row>
    <row r="60" spans="1:1">
      <c r="A60" s="38" t="s">
        <v>159</v>
      </c>
    </row>
    <row r="61" spans="1:1">
      <c r="A61" s="39">
        <f>為替!M7</f>
        <v>4.9899999999999949</v>
      </c>
    </row>
    <row r="62" spans="1:1">
      <c r="A62" s="38" t="s">
        <v>152</v>
      </c>
    </row>
    <row r="63" spans="1:1">
      <c r="A63" s="39">
        <f>為替!N7</f>
        <v>0.14000000000000001</v>
      </c>
    </row>
    <row r="64" spans="1:1">
      <c r="A64" s="38" t="s">
        <v>158</v>
      </c>
    </row>
    <row r="65" spans="1:1">
      <c r="A65" s="39">
        <f>為替!O7</f>
        <v>4.7600000000000051</v>
      </c>
    </row>
    <row r="66" spans="1:1">
      <c r="A66" s="38" t="s">
        <v>153</v>
      </c>
    </row>
    <row r="67" spans="1:1">
      <c r="A67" s="39">
        <f>為替!H19</f>
        <v>0.05</v>
      </c>
    </row>
    <row r="68" spans="1:1">
      <c r="A68" s="38" t="s">
        <v>157</v>
      </c>
    </row>
    <row r="69" spans="1:1">
      <c r="A69" s="39">
        <f>為替!I19</f>
        <v>0.25</v>
      </c>
    </row>
    <row r="70" spans="1:1">
      <c r="A70" s="38" t="s">
        <v>170</v>
      </c>
    </row>
    <row r="71" spans="1:1">
      <c r="A71" s="39">
        <f>為替!D19</f>
        <v>0.47</v>
      </c>
    </row>
    <row r="72" spans="1:1">
      <c r="A72" s="38" t="s">
        <v>171</v>
      </c>
    </row>
    <row r="73" spans="1:1">
      <c r="A73" s="39">
        <f>為替!E19</f>
        <v>1.53</v>
      </c>
    </row>
    <row r="74" spans="1:1">
      <c r="A74" s="38" t="s">
        <v>144</v>
      </c>
    </row>
    <row r="75" spans="1:1">
      <c r="A75" s="39">
        <f>為替!J19</f>
        <v>2.06E-2</v>
      </c>
    </row>
    <row r="76" spans="1:1">
      <c r="A76" s="38" t="s">
        <v>156</v>
      </c>
    </row>
    <row r="77" spans="1:1">
      <c r="A77" s="39">
        <f>為替!K19</f>
        <v>0.21340000000000001</v>
      </c>
    </row>
    <row r="78" spans="1:1">
      <c r="A78" s="38" t="s">
        <v>145</v>
      </c>
    </row>
    <row r="79" spans="1:1">
      <c r="A79" s="39">
        <f>為替!L19</f>
        <v>5.9999999999999995E-4</v>
      </c>
    </row>
    <row r="80" spans="1:1">
      <c r="A80" s="38" t="s">
        <v>155</v>
      </c>
    </row>
    <row r="81" spans="1:2">
      <c r="A81" s="39">
        <f>為替!M19</f>
        <v>1.6000000000000001E-3</v>
      </c>
    </row>
    <row r="82" spans="1:2">
      <c r="A82" s="38" t="s">
        <v>146</v>
      </c>
    </row>
    <row r="83" spans="1:2">
      <c r="A83" s="39">
        <f>為替!N19</f>
        <v>0.16</v>
      </c>
    </row>
    <row r="84" spans="1:2">
      <c r="A84" s="38" t="s">
        <v>154</v>
      </c>
    </row>
    <row r="85" spans="1:2">
      <c r="A85" s="39">
        <f>為替!O19</f>
        <v>3.3400000000000034</v>
      </c>
    </row>
    <row r="86" spans="1:2">
      <c r="A86" s="50" t="s">
        <v>178</v>
      </c>
      <c r="B86" s="49"/>
    </row>
    <row r="87" spans="1:2">
      <c r="A87" s="52">
        <f>IFERROR(LEFT(為替!B12, FIND(CHAR(10), 為替!B12) - 1), 為替!B12)</f>
        <v>158.69999999999999</v>
      </c>
    </row>
    <row r="88" spans="1:2">
      <c r="A88" s="51" t="s">
        <v>177</v>
      </c>
    </row>
    <row r="89" spans="1:2">
      <c r="A89" s="53">
        <f>IFERROR(LEFT(為替!C12, FIND(CHAR(10), 為替!C12) - 1), 為替!C12)</f>
        <v>153</v>
      </c>
    </row>
    <row r="90" spans="1:2">
      <c r="A90" s="50" t="s">
        <v>181</v>
      </c>
    </row>
    <row r="91" spans="1:2">
      <c r="A91" s="52">
        <f>IFERROR(LEFT(為替!D12, FIND(CHAR(10), 為替!D12) - 1), 為替!D12)</f>
        <v>186.4</v>
      </c>
    </row>
    <row r="92" spans="1:2">
      <c r="A92" s="51" t="s">
        <v>182</v>
      </c>
    </row>
    <row r="93" spans="1:2">
      <c r="A93" s="53">
        <f>IFERROR(LEFT(為替!E12, FIND(CHAR(10), 為替!E12) - 1), 為替!E12)</f>
        <v>180</v>
      </c>
    </row>
    <row r="94" spans="1:2">
      <c r="A94" s="50" t="s">
        <v>183</v>
      </c>
    </row>
    <row r="95" spans="1:2">
      <c r="A95" s="52">
        <f>IFERROR(LEFT(為替!H12, FIND(CHAR(10), 為替!H12) - 1), 為替!H12)</f>
        <v>22.9</v>
      </c>
    </row>
    <row r="96" spans="1:2">
      <c r="A96" s="51" t="s">
        <v>184</v>
      </c>
    </row>
    <row r="97" spans="1:1">
      <c r="A97" s="53">
        <f>IFERROR(LEFT(為替!I12, FIND(CHAR(10), 為替!I12) - 1), 為替!I12)</f>
        <v>21</v>
      </c>
    </row>
    <row r="98" spans="1:1">
      <c r="A98" s="50" t="s">
        <v>185</v>
      </c>
    </row>
    <row r="99" spans="1:1">
      <c r="A99" s="52">
        <f>IFERROR(LEFT(為替!B24, FIND(CHAR(10), 為替!B24) - 1), 為替!B24)</f>
        <v>1.0900000000000001</v>
      </c>
    </row>
    <row r="100" spans="1:1">
      <c r="A100" s="51" t="s">
        <v>186</v>
      </c>
    </row>
    <row r="101" spans="1:1">
      <c r="A101" s="53">
        <f>IFERROR(LEFT(為替!C24, FIND(CHAR(10), 為替!C24) - 1), 為替!C24)</f>
        <v>1.03</v>
      </c>
    </row>
    <row r="102" spans="1:1">
      <c r="A102" s="50" t="s">
        <v>187</v>
      </c>
    </row>
    <row r="103" spans="1:1">
      <c r="A103" s="52">
        <f>IFERROR(LEFT(為替!F24, FIND(CHAR(10), 為替!F24) - 1), 為替!F24)</f>
        <v>5.0599999999999996</v>
      </c>
    </row>
    <row r="104" spans="1:1">
      <c r="A104" s="51" t="s">
        <v>188</v>
      </c>
    </row>
    <row r="105" spans="1:1">
      <c r="A105" s="53">
        <f>IFERROR(LEFT(為替!G24, FIND(CHAR(10), 為替!G24) - 1), 為替!G24)</f>
        <v>4.76</v>
      </c>
    </row>
    <row r="106" spans="1:1">
      <c r="A106" s="50" t="s">
        <v>189</v>
      </c>
    </row>
    <row r="107" spans="1:1">
      <c r="A107" s="52">
        <f>IFERROR(LEFT(為替!J12, FIND(CHAR(10), 為替!J12) - 1), 為替!J12)</f>
        <v>108.6</v>
      </c>
    </row>
    <row r="108" spans="1:1">
      <c r="A108" s="51" t="s">
        <v>190</v>
      </c>
    </row>
    <row r="109" spans="1:1">
      <c r="A109" s="53">
        <f>IFERROR(LEFT(為替!K12, FIND(CHAR(10), 為替!K12) - 1), 為替!K12)</f>
        <v>104</v>
      </c>
    </row>
    <row r="110" spans="1:1">
      <c r="A110" s="50" t="s">
        <v>191</v>
      </c>
    </row>
    <row r="111" spans="1:1">
      <c r="A111" s="52">
        <f>IFERROR(LEFT(為替!F12, FIND(CHAR(10), 為替!F12) - 1), 為替!F12)</f>
        <v>214</v>
      </c>
    </row>
    <row r="112" spans="1:1">
      <c r="A112" s="51" t="s">
        <v>192</v>
      </c>
    </row>
    <row r="113" spans="1:1">
      <c r="A113" s="53">
        <f>IFERROR(LEFT(為替!G12, FIND(CHAR(10), 為替!G12) - 1), 為替!G12)</f>
        <v>207</v>
      </c>
    </row>
    <row r="114" spans="1:1">
      <c r="A114" s="50" t="s">
        <v>195</v>
      </c>
    </row>
    <row r="115" spans="1:1">
      <c r="A115" s="52">
        <f>IFERROR(LEFT(為替!L12, FIND(CHAR(10), 為替!L12) - 1), 為替!L12)</f>
        <v>115.1</v>
      </c>
    </row>
    <row r="116" spans="1:1">
      <c r="A116" s="51" t="s">
        <v>201</v>
      </c>
    </row>
    <row r="117" spans="1:1">
      <c r="A117" s="53">
        <f>IFERROR(LEFT(為替!M12, FIND(CHAR(10), 為替!M12) - 1), 為替!M12)</f>
        <v>110</v>
      </c>
    </row>
    <row r="118" spans="1:1">
      <c r="A118" s="50" t="s">
        <v>202</v>
      </c>
    </row>
    <row r="119" spans="1:1">
      <c r="A119" s="52">
        <f>IFERROR(LEFT(為替!N12, FIND(CHAR(10), 為替!N12) - 1), 為替!N12)</f>
        <v>123.9</v>
      </c>
    </row>
    <row r="120" spans="1:1">
      <c r="A120" s="51" t="s">
        <v>203</v>
      </c>
    </row>
    <row r="121" spans="1:1">
      <c r="A121" s="53">
        <f>IFERROR(LEFT(為替!O12, FIND(CHAR(10), 為替!O12) - 1), 為替!O12)</f>
        <v>119</v>
      </c>
    </row>
    <row r="122" spans="1:1">
      <c r="A122" s="50" t="s">
        <v>204</v>
      </c>
    </row>
    <row r="123" spans="1:1">
      <c r="A123" s="52">
        <f>IFERROR(LEFT(為替!H24, FIND(CHAR(10), 為替!H24) - 1), 為替!H24)</f>
        <v>5.14</v>
      </c>
    </row>
    <row r="124" spans="1:1">
      <c r="A124" s="51" t="s">
        <v>200</v>
      </c>
    </row>
    <row r="125" spans="1:1">
      <c r="A125" s="53">
        <f>IFERROR(LEFT(為替!I24, FIND(CHAR(10), 為替!I24) - 1), 為替!I24)</f>
        <v>4.84</v>
      </c>
    </row>
    <row r="126" spans="1:1">
      <c r="A126" s="50" t="s">
        <v>196</v>
      </c>
    </row>
    <row r="127" spans="1:1">
      <c r="A127" s="52">
        <f>IFERROR(LEFT(為替!D24, FIND(CHAR(10), 為替!D24) - 1), 為替!D24)</f>
        <v>20.8</v>
      </c>
    </row>
    <row r="128" spans="1:1">
      <c r="A128" s="51" t="s">
        <v>197</v>
      </c>
    </row>
    <row r="129" spans="1:1">
      <c r="A129" s="53">
        <f>IFERROR(LEFT(為替!E24, FIND(CHAR(10), 為替!E24) - 1), 為替!E24)</f>
        <v>18.8</v>
      </c>
    </row>
    <row r="130" spans="1:1">
      <c r="A130" s="50" t="s">
        <v>198</v>
      </c>
    </row>
    <row r="131" spans="1:1">
      <c r="A131" s="52">
        <f>IFERROR(LEFT(為替!J24, FIND(CHAR(10), 為替!J24) - 1), 為替!J24)</f>
        <v>2.7</v>
      </c>
    </row>
    <row r="132" spans="1:1">
      <c r="A132" s="51" t="s">
        <v>199</v>
      </c>
    </row>
    <row r="133" spans="1:1">
      <c r="A133" s="53">
        <f>IFERROR(LEFT(為替!K24, FIND(CHAR(10), 為替!K24) - 1), 為替!K24)</f>
        <v>2.4700000000000002</v>
      </c>
    </row>
    <row r="134" spans="1:1">
      <c r="A134" s="50" t="s">
        <v>194</v>
      </c>
    </row>
    <row r="135" spans="1:1">
      <c r="A135" s="52">
        <f>IFERROR(LEFT(為替!L24, FIND(CHAR(10), 為替!L24) - 1), 為替!L24)</f>
        <v>0.01</v>
      </c>
    </row>
    <row r="136" spans="1:1">
      <c r="A136" s="51" t="s">
        <v>193</v>
      </c>
    </row>
    <row r="137" spans="1:1">
      <c r="A137" s="53">
        <f>IFERROR(LEFT(為替!M24, FIND(CHAR(10), 為替!M24) - 1), 為替!M24)</f>
        <v>7.7999999999999996E-3</v>
      </c>
    </row>
    <row r="138" spans="1:1">
      <c r="A138" s="50" t="s">
        <v>180</v>
      </c>
    </row>
    <row r="139" spans="1:1">
      <c r="A139" s="52">
        <f>IFERROR(LEFT(為替!N24, FIND(CHAR(10), 為替!N24) - 1), 為替!N24)</f>
        <v>39.5</v>
      </c>
    </row>
    <row r="140" spans="1:1">
      <c r="A140" s="51" t="s">
        <v>179</v>
      </c>
    </row>
    <row r="141" spans="1:1">
      <c r="A141" s="53">
        <f>IFERROR(LEFT(為替!O24, FIND(CHAR(10), 為替!O24) - 1), 為替!O24)</f>
        <v>36</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odule7.MainProcedure">
                <anchor moveWithCells="1" sizeWithCells="1">
                  <from>
                    <xdr:col>3</xdr:col>
                    <xdr:colOff>22860</xdr:colOff>
                    <xdr:row>3</xdr:row>
                    <xdr:rowOff>30480</xdr:rowOff>
                  </from>
                  <to>
                    <xdr:col>6</xdr:col>
                    <xdr:colOff>0</xdr:colOff>
                    <xdr:row>10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66805-B574-4D19-8C7F-7E2376AF6F5F}">
  <sheetPr codeName="Sheet11"/>
  <dimension ref="A1:O245"/>
  <sheetViews>
    <sheetView topLeftCell="A34" workbookViewId="0">
      <selection activeCell="J47" sqref="J47"/>
    </sheetView>
  </sheetViews>
  <sheetFormatPr defaultRowHeight="13.2"/>
  <cols>
    <col min="1" max="1" width="9.77734375" customWidth="1"/>
    <col min="2" max="3" width="7.77734375" customWidth="1"/>
    <col min="4" max="14" width="8.77734375" customWidth="1"/>
  </cols>
  <sheetData>
    <row r="1" spans="1:15">
      <c r="B1" s="221" t="s">
        <v>268</v>
      </c>
      <c r="C1" s="221"/>
      <c r="D1" s="221"/>
      <c r="E1" s="221"/>
      <c r="F1" s="221"/>
      <c r="G1" s="221"/>
      <c r="H1" s="221"/>
      <c r="I1" s="221"/>
      <c r="J1" s="221"/>
      <c r="K1" s="221"/>
      <c r="L1" s="221"/>
      <c r="M1" s="221"/>
      <c r="N1" s="221"/>
    </row>
    <row r="2" spans="1:15">
      <c r="A2" s="217"/>
      <c r="B2" s="217"/>
      <c r="C2" s="217"/>
      <c r="D2" s="217"/>
      <c r="E2" s="217"/>
      <c r="F2" s="217"/>
      <c r="G2" s="217"/>
      <c r="H2" s="217"/>
      <c r="I2" s="217"/>
      <c r="J2" s="217"/>
      <c r="K2" s="217"/>
      <c r="L2" s="217"/>
      <c r="M2" s="217"/>
      <c r="N2" s="217"/>
      <c r="O2" s="217"/>
    </row>
    <row r="3" spans="1:15">
      <c r="A3" s="88" t="s">
        <v>12</v>
      </c>
      <c r="B3" s="88">
        <f>為替!B5</f>
        <v>158.56</v>
      </c>
      <c r="C3" s="218"/>
      <c r="D3" s="219"/>
      <c r="E3" s="219"/>
      <c r="F3" s="219"/>
      <c r="G3" s="219"/>
      <c r="H3" s="219"/>
      <c r="I3" s="219"/>
      <c r="J3" s="219"/>
      <c r="K3" s="219"/>
      <c r="L3" s="219"/>
      <c r="M3" s="219"/>
      <c r="N3" s="219"/>
      <c r="O3" s="219"/>
    </row>
    <row r="4" spans="1:15">
      <c r="A4" s="90" t="s">
        <v>223</v>
      </c>
      <c r="B4" s="97" t="s">
        <v>226</v>
      </c>
      <c r="C4" s="96" t="s">
        <v>228</v>
      </c>
      <c r="D4" s="91">
        <v>0</v>
      </c>
      <c r="E4" s="91">
        <v>1</v>
      </c>
      <c r="F4" s="91">
        <v>2</v>
      </c>
      <c r="G4" s="91">
        <v>3</v>
      </c>
      <c r="H4" s="91">
        <v>4</v>
      </c>
      <c r="I4" s="91">
        <v>5</v>
      </c>
      <c r="J4" s="91">
        <v>6</v>
      </c>
      <c r="K4" s="91">
        <v>7</v>
      </c>
      <c r="L4" s="91">
        <v>8</v>
      </c>
      <c r="M4" s="91">
        <v>9</v>
      </c>
      <c r="N4" s="91">
        <v>10</v>
      </c>
      <c r="O4" s="97" t="s">
        <v>226</v>
      </c>
    </row>
    <row r="5" spans="1:15" ht="26.4">
      <c r="A5" s="88" t="s">
        <v>224</v>
      </c>
      <c r="B5" s="98">
        <f>MOD(CEILING(B3, 1) -B3, 1)</f>
        <v>0.43999999999999773</v>
      </c>
      <c r="C5" s="88" t="s">
        <v>269</v>
      </c>
      <c r="D5" s="88">
        <f>SUM(D4+B5)</f>
        <v>0.43999999999999773</v>
      </c>
      <c r="E5" s="88">
        <f>SUM(E4+B5)</f>
        <v>1.4399999999999977</v>
      </c>
      <c r="F5" s="88">
        <f>SUM(F4+B5)</f>
        <v>2.4399999999999977</v>
      </c>
      <c r="G5" s="88">
        <f>SUM(G4+B5)</f>
        <v>3.4399999999999977</v>
      </c>
      <c r="H5" s="88">
        <f>SUM(H4+B5)</f>
        <v>4.4399999999999977</v>
      </c>
      <c r="I5" s="88">
        <f>SUM(I4+B5)</f>
        <v>5.4399999999999977</v>
      </c>
      <c r="J5" s="88">
        <f>SUM(J4+B5)</f>
        <v>6.4399999999999977</v>
      </c>
      <c r="K5" s="88">
        <f>SUM(K4+B5)</f>
        <v>7.4399999999999977</v>
      </c>
      <c r="L5" s="88">
        <f>SUM(L4+B5)</f>
        <v>8.4399999999999977</v>
      </c>
      <c r="M5" s="88">
        <f>SUM(M4+B5)</f>
        <v>9.4399999999999977</v>
      </c>
      <c r="N5" s="88">
        <f>SUM(N4+B5)</f>
        <v>10.439999999999998</v>
      </c>
      <c r="O5" s="97" t="s">
        <v>346</v>
      </c>
    </row>
    <row r="6" spans="1:15">
      <c r="A6" s="222" t="s">
        <v>28</v>
      </c>
      <c r="B6" s="222"/>
      <c r="C6" s="88" t="s">
        <v>325</v>
      </c>
      <c r="D6" s="88">
        <f>(D5+B3)*1</f>
        <v>159</v>
      </c>
      <c r="E6" s="88">
        <f>(E5+B3)*1</f>
        <v>160</v>
      </c>
      <c r="F6" s="88">
        <f>(F5+B3)*1</f>
        <v>161</v>
      </c>
      <c r="G6" s="88">
        <f>(G5+B3)*1</f>
        <v>162</v>
      </c>
      <c r="H6" s="88">
        <f>(H5+B3)*1</f>
        <v>163</v>
      </c>
      <c r="I6" s="88">
        <f>(I5+B3)*1</f>
        <v>164</v>
      </c>
      <c r="J6" s="88">
        <f>(J5+B3)*1</f>
        <v>165</v>
      </c>
      <c r="K6" s="88">
        <f>(K5+B3)*1</f>
        <v>166</v>
      </c>
      <c r="L6" s="88">
        <f>(L5+B3)*1</f>
        <v>167</v>
      </c>
      <c r="M6" s="88">
        <f>(M5+B3)*1</f>
        <v>168</v>
      </c>
      <c r="N6" s="88">
        <f>(N5+B3)*1</f>
        <v>169</v>
      </c>
      <c r="O6" s="96" t="s">
        <v>290</v>
      </c>
    </row>
    <row r="7" spans="1:15">
      <c r="A7" s="101"/>
      <c r="B7" s="101"/>
      <c r="C7" s="88" t="s">
        <v>326</v>
      </c>
      <c r="D7" s="88">
        <f>(D5+B3)*2</f>
        <v>318</v>
      </c>
      <c r="E7" s="88">
        <f>(E5+B3)*2</f>
        <v>320</v>
      </c>
      <c r="F7" s="88">
        <f>(F5+B3)*2</f>
        <v>322</v>
      </c>
      <c r="G7" s="88">
        <f>(G5+B3)*2</f>
        <v>324</v>
      </c>
      <c r="H7" s="88">
        <f>(H5+B3)*2</f>
        <v>326</v>
      </c>
      <c r="I7" s="88">
        <f>(I5+B3)*2</f>
        <v>328</v>
      </c>
      <c r="J7" s="88">
        <f>(J5+B3)*2</f>
        <v>330</v>
      </c>
      <c r="K7" s="88">
        <f>(K5+B3)*2</f>
        <v>332</v>
      </c>
      <c r="L7" s="88">
        <f>(L5+B3)*2</f>
        <v>334</v>
      </c>
      <c r="M7" s="88">
        <f>(M5+B3)*2</f>
        <v>336</v>
      </c>
      <c r="N7" s="88">
        <f>(N5+B3)*2</f>
        <v>338</v>
      </c>
      <c r="O7" s="96"/>
    </row>
    <row r="8" spans="1:15">
      <c r="A8" s="101"/>
      <c r="B8" s="101"/>
      <c r="C8" s="88" t="s">
        <v>327</v>
      </c>
      <c r="D8" s="88">
        <f>(D5+B3)*5</f>
        <v>795</v>
      </c>
      <c r="E8" s="88">
        <f>(E5+B3)*5</f>
        <v>800</v>
      </c>
      <c r="F8" s="88">
        <f>(F5+B3)*5</f>
        <v>805</v>
      </c>
      <c r="G8" s="88">
        <f>(G5+B3)*5</f>
        <v>810</v>
      </c>
      <c r="H8" s="88">
        <f>(H5+B3)*5</f>
        <v>815</v>
      </c>
      <c r="I8" s="88">
        <f>(I5+B3)*5</f>
        <v>820</v>
      </c>
      <c r="J8" s="88">
        <f>(J5+B3)*5</f>
        <v>825</v>
      </c>
      <c r="K8" s="88">
        <f>(K5+B3)*5</f>
        <v>830</v>
      </c>
      <c r="L8" s="88">
        <f>(L5+B3)*5</f>
        <v>835</v>
      </c>
      <c r="M8" s="88">
        <f>(M5+B3)*5</f>
        <v>840</v>
      </c>
      <c r="N8" s="88">
        <f>(N5+B3)*5</f>
        <v>845</v>
      </c>
      <c r="O8" s="96"/>
    </row>
    <row r="9" spans="1:15">
      <c r="A9" s="101"/>
      <c r="B9" s="101"/>
      <c r="C9" s="88" t="s">
        <v>328</v>
      </c>
      <c r="D9" s="88">
        <f>(D5+B3)*10</f>
        <v>1590</v>
      </c>
      <c r="E9" s="88">
        <f>(E5+B3)*10</f>
        <v>1600</v>
      </c>
      <c r="F9" s="88">
        <f>(F5+B3)*10</f>
        <v>1610</v>
      </c>
      <c r="G9" s="88">
        <f>(G5+B3)*10</f>
        <v>1620</v>
      </c>
      <c r="H9" s="88">
        <f>(H5+B3)*10</f>
        <v>1630</v>
      </c>
      <c r="I9" s="88">
        <f>(I5+B3)*10</f>
        <v>1640</v>
      </c>
      <c r="J9" s="88">
        <f>(J5+B3)*10</f>
        <v>1650</v>
      </c>
      <c r="K9" s="88">
        <f>(K5+B3)*10</f>
        <v>1660</v>
      </c>
      <c r="L9" s="88">
        <f>(L5+B3)*10</f>
        <v>1670</v>
      </c>
      <c r="M9" s="88">
        <f>(M5+B3)*10</f>
        <v>1680</v>
      </c>
      <c r="N9" s="88">
        <f>(N5+B3)*10</f>
        <v>1690</v>
      </c>
      <c r="O9" s="96" t="s">
        <v>270</v>
      </c>
    </row>
    <row r="10" spans="1:15">
      <c r="A10" s="217"/>
      <c r="B10" s="217"/>
      <c r="C10" s="217"/>
      <c r="D10" s="217"/>
      <c r="E10" s="217"/>
      <c r="F10" s="217"/>
      <c r="G10" s="217"/>
      <c r="H10" s="217"/>
      <c r="I10" s="217"/>
      <c r="J10" s="217"/>
      <c r="K10" s="217"/>
      <c r="L10" s="217"/>
      <c r="M10" s="217"/>
      <c r="N10" s="217"/>
      <c r="O10" s="217"/>
    </row>
    <row r="11" spans="1:15">
      <c r="A11" s="88" t="s">
        <v>12</v>
      </c>
      <c r="B11" s="88">
        <f>為替!B5</f>
        <v>158.56</v>
      </c>
      <c r="C11" s="218"/>
      <c r="D11" s="219"/>
      <c r="E11" s="219"/>
      <c r="F11" s="219"/>
      <c r="G11" s="219"/>
      <c r="H11" s="219"/>
      <c r="I11" s="219"/>
      <c r="J11" s="219"/>
      <c r="K11" s="219"/>
      <c r="L11" s="219"/>
      <c r="M11" s="219"/>
      <c r="N11" s="219"/>
      <c r="O11" s="219"/>
    </row>
    <row r="12" spans="1:15">
      <c r="A12" s="89" t="s">
        <v>222</v>
      </c>
      <c r="B12" s="92" t="s">
        <v>225</v>
      </c>
      <c r="C12" s="89" t="s">
        <v>227</v>
      </c>
      <c r="D12" s="94">
        <v>0</v>
      </c>
      <c r="E12" s="89">
        <v>1</v>
      </c>
      <c r="F12" s="89">
        <v>2</v>
      </c>
      <c r="G12" s="89">
        <v>3</v>
      </c>
      <c r="H12" s="89">
        <v>4</v>
      </c>
      <c r="I12" s="89">
        <v>5</v>
      </c>
      <c r="J12" s="89">
        <v>6</v>
      </c>
      <c r="K12" s="89">
        <v>7</v>
      </c>
      <c r="L12" s="89">
        <v>8</v>
      </c>
      <c r="M12" s="89">
        <v>9</v>
      </c>
      <c r="N12" s="89">
        <v>10</v>
      </c>
      <c r="O12" s="92" t="s">
        <v>225</v>
      </c>
    </row>
    <row r="13" spans="1:15" ht="26.4">
      <c r="A13" s="88" t="s">
        <v>224</v>
      </c>
      <c r="B13" s="93">
        <f>B11 - FLOOR(B11, 1)</f>
        <v>0.56000000000000227</v>
      </c>
      <c r="C13" s="88" t="s">
        <v>269</v>
      </c>
      <c r="D13" s="95">
        <f>(D12+B13)</f>
        <v>0.56000000000000227</v>
      </c>
      <c r="E13" s="88">
        <f>(E12+B13)</f>
        <v>1.5600000000000023</v>
      </c>
      <c r="F13" s="88">
        <f>(F12+B13)</f>
        <v>2.5600000000000023</v>
      </c>
      <c r="G13" s="88">
        <f>(G12+B13)</f>
        <v>3.5600000000000023</v>
      </c>
      <c r="H13" s="88">
        <f>(H12+B13)</f>
        <v>4.5600000000000023</v>
      </c>
      <c r="I13" s="88">
        <f>(I12+B13)</f>
        <v>5.5600000000000023</v>
      </c>
      <c r="J13" s="88">
        <f>(J12+B13)</f>
        <v>6.5600000000000023</v>
      </c>
      <c r="K13" s="88">
        <f>(K12+B13)</f>
        <v>7.5600000000000023</v>
      </c>
      <c r="L13" s="88">
        <f>(L12+B13)</f>
        <v>8.5600000000000023</v>
      </c>
      <c r="M13" s="88">
        <f>(M12+B13)</f>
        <v>9.5600000000000023</v>
      </c>
      <c r="N13" s="88">
        <f>(N12+B13)</f>
        <v>10.560000000000002</v>
      </c>
      <c r="O13" s="126" t="s">
        <v>347</v>
      </c>
    </row>
    <row r="14" spans="1:15">
      <c r="A14" s="220" t="s">
        <v>29</v>
      </c>
      <c r="B14" s="220"/>
      <c r="C14" s="88" t="s">
        <v>325</v>
      </c>
      <c r="D14" s="88">
        <f>(B11-D13)*1</f>
        <v>158</v>
      </c>
      <c r="E14" s="88">
        <f>(B11-E13)*1</f>
        <v>157</v>
      </c>
      <c r="F14" s="88">
        <f>(B11-F13)*1</f>
        <v>156</v>
      </c>
      <c r="G14" s="88">
        <f>(B11-G13)*1</f>
        <v>155</v>
      </c>
      <c r="H14" s="88">
        <f>(B11-H13)*1</f>
        <v>154</v>
      </c>
      <c r="I14" s="88">
        <f>(B11-I13)*1</f>
        <v>153</v>
      </c>
      <c r="J14" s="88">
        <f>(B11-J13)*1</f>
        <v>152</v>
      </c>
      <c r="K14" s="88">
        <f>(B11-K13)*1</f>
        <v>151</v>
      </c>
      <c r="L14" s="88">
        <f>(B11-L13)*1</f>
        <v>150</v>
      </c>
      <c r="M14" s="88">
        <f>(B11-M13)*1</f>
        <v>149</v>
      </c>
      <c r="N14" s="88">
        <f>(B11-N13)*1</f>
        <v>148</v>
      </c>
      <c r="O14" s="89" t="s">
        <v>290</v>
      </c>
    </row>
    <row r="15" spans="1:15">
      <c r="A15" s="102"/>
      <c r="B15" s="102"/>
      <c r="C15" s="88" t="s">
        <v>326</v>
      </c>
      <c r="D15" s="88">
        <f>(B11-D13)*2</f>
        <v>316</v>
      </c>
      <c r="E15" s="88">
        <f>(B11-E13)*2</f>
        <v>314</v>
      </c>
      <c r="F15" s="88">
        <f>(B11-F13)*2</f>
        <v>312</v>
      </c>
      <c r="G15" s="88">
        <f>(B11-G13)*2</f>
        <v>310</v>
      </c>
      <c r="H15" s="88">
        <f>(B11-H13)*2</f>
        <v>308</v>
      </c>
      <c r="I15" s="88">
        <f>(B11-I13)*2</f>
        <v>306</v>
      </c>
      <c r="J15" s="88">
        <f>(B11-J13)*2</f>
        <v>304</v>
      </c>
      <c r="K15" s="88">
        <f>(B11-K13)*2</f>
        <v>302</v>
      </c>
      <c r="L15" s="88">
        <f>(B11-L13)*2</f>
        <v>300</v>
      </c>
      <c r="M15" s="88">
        <f>(B11-M13)*2</f>
        <v>298</v>
      </c>
      <c r="N15" s="88">
        <f>(B11-N13)*2</f>
        <v>296</v>
      </c>
      <c r="O15" s="89"/>
    </row>
    <row r="16" spans="1:15">
      <c r="A16" s="102"/>
      <c r="B16" s="102"/>
      <c r="C16" s="88" t="s">
        <v>327</v>
      </c>
      <c r="D16" s="88">
        <f>(B11-D13)*5</f>
        <v>790</v>
      </c>
      <c r="E16" s="88">
        <f>(B11-E13)*5</f>
        <v>785</v>
      </c>
      <c r="F16" s="88">
        <f>(B11-F13)*5</f>
        <v>780</v>
      </c>
      <c r="G16" s="88">
        <f>(B11-G13)*5</f>
        <v>775</v>
      </c>
      <c r="H16" s="88">
        <f>(B11-H13)*5</f>
        <v>770</v>
      </c>
      <c r="I16" s="88">
        <f>(B11-I13)*5</f>
        <v>765</v>
      </c>
      <c r="J16" s="88">
        <f>(B11-J13)*5</f>
        <v>760</v>
      </c>
      <c r="K16" s="88">
        <f>(B11-K13)*5</f>
        <v>755</v>
      </c>
      <c r="L16" s="88">
        <f>(B11-L13)*5</f>
        <v>750</v>
      </c>
      <c r="M16" s="88">
        <f>(B11-M13)*5</f>
        <v>745</v>
      </c>
      <c r="N16" s="88">
        <f>(B11-N13)*5</f>
        <v>740</v>
      </c>
      <c r="O16" s="89"/>
    </row>
    <row r="17" spans="1:15">
      <c r="A17" s="102"/>
      <c r="B17" s="102"/>
      <c r="C17" s="88" t="s">
        <v>328</v>
      </c>
      <c r="D17" s="88">
        <f>(B11-D13)*10</f>
        <v>1580</v>
      </c>
      <c r="E17" s="88">
        <f>(B11-E13)*10</f>
        <v>1570</v>
      </c>
      <c r="F17" s="88">
        <f>(B11-F13)*10</f>
        <v>1560</v>
      </c>
      <c r="G17" s="88">
        <f>(B11-G13)*10</f>
        <v>1550</v>
      </c>
      <c r="H17" s="88">
        <f>(B11-H13)*10</f>
        <v>1540</v>
      </c>
      <c r="I17" s="88">
        <f>(B11-I13)*10</f>
        <v>1530</v>
      </c>
      <c r="J17" s="88">
        <f>(B11-J13)*10</f>
        <v>1520</v>
      </c>
      <c r="K17" s="88">
        <f>(B11-K13)*10</f>
        <v>1510</v>
      </c>
      <c r="L17" s="88">
        <f>(B11-L13)*10</f>
        <v>1500</v>
      </c>
      <c r="M17" s="88">
        <f>(B11-M13)*10</f>
        <v>1490</v>
      </c>
      <c r="N17" s="88">
        <f>(B11-N13)*10</f>
        <v>1480</v>
      </c>
      <c r="O17" s="89" t="s">
        <v>271</v>
      </c>
    </row>
    <row r="18" spans="1:15">
      <c r="A18" s="219"/>
      <c r="B18" s="219"/>
      <c r="C18" s="219"/>
      <c r="D18" s="219"/>
      <c r="E18" s="219"/>
      <c r="F18" s="219"/>
      <c r="G18" s="219"/>
      <c r="H18" s="219"/>
      <c r="I18" s="219"/>
      <c r="J18" s="219"/>
      <c r="K18" s="219"/>
      <c r="L18" s="219"/>
      <c r="M18" s="219"/>
      <c r="N18" s="219"/>
      <c r="O18" s="219"/>
    </row>
    <row r="19" spans="1:15">
      <c r="A19" s="217"/>
      <c r="B19" s="217"/>
      <c r="C19" s="217"/>
      <c r="D19" s="217"/>
      <c r="E19" s="217"/>
      <c r="F19" s="217"/>
      <c r="G19" s="217"/>
      <c r="H19" s="217"/>
      <c r="I19" s="217"/>
      <c r="J19" s="217"/>
      <c r="K19" s="217"/>
      <c r="L19" s="217"/>
      <c r="M19" s="217"/>
      <c r="N19" s="217"/>
      <c r="O19" s="217"/>
    </row>
    <row r="20" spans="1:15">
      <c r="A20" s="88" t="s">
        <v>13</v>
      </c>
      <c r="B20" s="88">
        <f>為替!D5</f>
        <v>186.29</v>
      </c>
      <c r="C20" s="218"/>
      <c r="D20" s="219"/>
      <c r="E20" s="219"/>
      <c r="F20" s="219"/>
      <c r="G20" s="219"/>
      <c r="H20" s="219"/>
      <c r="I20" s="219"/>
      <c r="J20" s="219"/>
      <c r="K20" s="219"/>
      <c r="L20" s="219"/>
      <c r="M20" s="219"/>
      <c r="N20" s="219"/>
      <c r="O20" s="219"/>
    </row>
    <row r="21" spans="1:15">
      <c r="A21" s="90" t="s">
        <v>230</v>
      </c>
      <c r="B21" s="97" t="s">
        <v>226</v>
      </c>
      <c r="C21" s="96" t="s">
        <v>228</v>
      </c>
      <c r="D21" s="91">
        <v>0</v>
      </c>
      <c r="E21" s="91">
        <v>1</v>
      </c>
      <c r="F21" s="91">
        <v>2</v>
      </c>
      <c r="G21" s="91">
        <v>3</v>
      </c>
      <c r="H21" s="91">
        <v>4</v>
      </c>
      <c r="I21" s="91">
        <v>5</v>
      </c>
      <c r="J21" s="91">
        <v>6</v>
      </c>
      <c r="K21" s="91">
        <v>7</v>
      </c>
      <c r="L21" s="91">
        <v>8</v>
      </c>
      <c r="M21" s="91">
        <v>9</v>
      </c>
      <c r="N21" s="91">
        <v>10</v>
      </c>
      <c r="O21" s="97" t="s">
        <v>226</v>
      </c>
    </row>
    <row r="22" spans="1:15" ht="26.4">
      <c r="A22" s="88" t="s">
        <v>224</v>
      </c>
      <c r="B22" s="98">
        <f>MOD(CEILING(B20, 1) -B20, 1)</f>
        <v>0.71000000000000796</v>
      </c>
      <c r="C22" s="88" t="s">
        <v>269</v>
      </c>
      <c r="D22" s="88">
        <f>SUM(D21+B22)</f>
        <v>0.71000000000000796</v>
      </c>
      <c r="E22" s="88">
        <f>SUM(E21+B22)</f>
        <v>1.710000000000008</v>
      </c>
      <c r="F22" s="88">
        <f>SUM(F21+B22)</f>
        <v>2.710000000000008</v>
      </c>
      <c r="G22" s="88">
        <f>SUM(G21+B22)</f>
        <v>3.710000000000008</v>
      </c>
      <c r="H22" s="88">
        <f>SUM(H21+B22)</f>
        <v>4.710000000000008</v>
      </c>
      <c r="I22" s="88">
        <f>SUM(I21+B22)</f>
        <v>5.710000000000008</v>
      </c>
      <c r="J22" s="88">
        <f>SUM(J21+B22)</f>
        <v>6.710000000000008</v>
      </c>
      <c r="K22" s="88">
        <f>SUM(K21+B22)</f>
        <v>7.710000000000008</v>
      </c>
      <c r="L22" s="88">
        <f>SUM(L21+B22)</f>
        <v>8.710000000000008</v>
      </c>
      <c r="M22" s="88">
        <f>SUM(M21+B22)</f>
        <v>9.710000000000008</v>
      </c>
      <c r="N22" s="88">
        <f>SUM(N21+B22)</f>
        <v>10.710000000000008</v>
      </c>
      <c r="O22" s="97" t="s">
        <v>346</v>
      </c>
    </row>
    <row r="23" spans="1:15">
      <c r="A23" s="222" t="s">
        <v>28</v>
      </c>
      <c r="B23" s="223"/>
      <c r="C23" s="88" t="s">
        <v>324</v>
      </c>
      <c r="D23" s="88">
        <f>(D22+B20)*1</f>
        <v>187</v>
      </c>
      <c r="E23" s="88">
        <f>(E22+B20)*1</f>
        <v>188</v>
      </c>
      <c r="F23" s="88">
        <f>(F22+B20)*1</f>
        <v>189</v>
      </c>
      <c r="G23" s="88">
        <f>(G22+B20)*1</f>
        <v>190</v>
      </c>
      <c r="H23" s="88">
        <f>(H22+B20)*1</f>
        <v>191</v>
      </c>
      <c r="I23" s="88">
        <f>(I22+B20)*1</f>
        <v>192</v>
      </c>
      <c r="J23" s="88">
        <f>(J22+B20)*1</f>
        <v>193</v>
      </c>
      <c r="K23" s="88">
        <f>(K22+B20)*1</f>
        <v>194</v>
      </c>
      <c r="L23" s="88">
        <f>(L22+B20)*1</f>
        <v>195</v>
      </c>
      <c r="M23" s="88">
        <f>(M22+B20)*1</f>
        <v>196</v>
      </c>
      <c r="N23" s="88">
        <f>(N22+B20)*1</f>
        <v>197</v>
      </c>
      <c r="O23" s="96" t="s">
        <v>290</v>
      </c>
    </row>
    <row r="24" spans="1:15">
      <c r="A24" s="101"/>
      <c r="B24" s="101"/>
      <c r="C24" s="88" t="s">
        <v>275</v>
      </c>
      <c r="D24" s="88">
        <f>(D22+B20)*5</f>
        <v>935</v>
      </c>
      <c r="E24" s="88">
        <f>(E22+B20)*5</f>
        <v>940</v>
      </c>
      <c r="F24" s="88">
        <f>(F22+B20)*5</f>
        <v>945</v>
      </c>
      <c r="G24" s="88">
        <f>(G22+B20)*5</f>
        <v>950</v>
      </c>
      <c r="H24" s="88">
        <f>(H22+B20)*5</f>
        <v>955</v>
      </c>
      <c r="I24" s="88">
        <f>(I22+B20)*5</f>
        <v>960</v>
      </c>
      <c r="J24" s="88">
        <f>(J22+B20)*5</f>
        <v>965</v>
      </c>
      <c r="K24" s="88">
        <f>(K22+B20)*5</f>
        <v>970</v>
      </c>
      <c r="L24" s="88">
        <f>(L22+B20)*5</f>
        <v>975</v>
      </c>
      <c r="M24" s="88">
        <f>(M22+B20)*5</f>
        <v>980</v>
      </c>
      <c r="N24" s="88">
        <f>(N22+B20)*5</f>
        <v>985</v>
      </c>
      <c r="O24" s="96"/>
    </row>
    <row r="25" spans="1:15">
      <c r="A25" s="101"/>
      <c r="B25" s="101"/>
      <c r="C25" s="88" t="s">
        <v>329</v>
      </c>
      <c r="D25" s="88">
        <f>(D22+B20)*10</f>
        <v>1870</v>
      </c>
      <c r="E25" s="88">
        <f>(E22+B20)*10</f>
        <v>1880</v>
      </c>
      <c r="F25" s="88">
        <f>(F22+B20)*10</f>
        <v>1890</v>
      </c>
      <c r="G25" s="88">
        <f>(G22+B20)*10</f>
        <v>1900</v>
      </c>
      <c r="H25" s="88">
        <f>(H22+B20)*10</f>
        <v>1910</v>
      </c>
      <c r="I25" s="88">
        <f>(I22+B20)*10</f>
        <v>1920</v>
      </c>
      <c r="J25" s="88">
        <f>(J22+B20)*10</f>
        <v>1930</v>
      </c>
      <c r="K25" s="88">
        <f>(K22+B20)*10</f>
        <v>1940</v>
      </c>
      <c r="L25" s="88">
        <f>(L22+B20)*10</f>
        <v>1950</v>
      </c>
      <c r="M25" s="88">
        <f>(M22+B20)*10</f>
        <v>1960</v>
      </c>
      <c r="N25" s="88">
        <f>(N22+B20)*10</f>
        <v>1970</v>
      </c>
      <c r="O25" s="96" t="s">
        <v>270</v>
      </c>
    </row>
    <row r="26" spans="1:15">
      <c r="A26" s="217"/>
      <c r="B26" s="217"/>
      <c r="C26" s="217"/>
      <c r="D26" s="217"/>
      <c r="E26" s="217"/>
      <c r="F26" s="217"/>
      <c r="G26" s="217"/>
      <c r="H26" s="217"/>
      <c r="I26" s="217"/>
      <c r="J26" s="217"/>
      <c r="K26" s="217"/>
      <c r="L26" s="217"/>
      <c r="M26" s="217"/>
      <c r="N26" s="217"/>
      <c r="O26" s="217"/>
    </row>
    <row r="27" spans="1:15">
      <c r="A27" s="88" t="s">
        <v>231</v>
      </c>
      <c r="B27" s="88">
        <f>為替!D5</f>
        <v>186.29</v>
      </c>
      <c r="C27" s="218"/>
      <c r="D27" s="219"/>
      <c r="E27" s="219"/>
      <c r="F27" s="219"/>
      <c r="G27" s="219"/>
      <c r="H27" s="219"/>
      <c r="I27" s="219"/>
      <c r="J27" s="219"/>
      <c r="K27" s="219"/>
      <c r="L27" s="219"/>
      <c r="M27" s="219"/>
      <c r="N27" s="219"/>
      <c r="O27" s="219"/>
    </row>
    <row r="28" spans="1:15">
      <c r="A28" s="89" t="s">
        <v>229</v>
      </c>
      <c r="B28" s="92" t="s">
        <v>225</v>
      </c>
      <c r="C28" s="89" t="s">
        <v>227</v>
      </c>
      <c r="D28" s="94">
        <v>0</v>
      </c>
      <c r="E28" s="89">
        <v>1</v>
      </c>
      <c r="F28" s="89">
        <v>2</v>
      </c>
      <c r="G28" s="89">
        <v>3</v>
      </c>
      <c r="H28" s="89">
        <v>4</v>
      </c>
      <c r="I28" s="89">
        <v>5</v>
      </c>
      <c r="J28" s="89">
        <v>6</v>
      </c>
      <c r="K28" s="89">
        <v>7</v>
      </c>
      <c r="L28" s="89">
        <v>8</v>
      </c>
      <c r="M28" s="89">
        <v>9</v>
      </c>
      <c r="N28" s="89">
        <v>10</v>
      </c>
      <c r="O28" s="92" t="s">
        <v>225</v>
      </c>
    </row>
    <row r="29" spans="1:15" ht="26.4">
      <c r="A29" s="88" t="s">
        <v>224</v>
      </c>
      <c r="B29" s="93">
        <f>B27 - FLOOR(B27, 1)</f>
        <v>0.28999999999999204</v>
      </c>
      <c r="C29" s="88" t="s">
        <v>269</v>
      </c>
      <c r="D29" s="95">
        <f>(D28+B29)</f>
        <v>0.28999999999999204</v>
      </c>
      <c r="E29" s="88">
        <f>(E28+B29)</f>
        <v>1.289999999999992</v>
      </c>
      <c r="F29" s="88">
        <f>(F28+B29)</f>
        <v>2.289999999999992</v>
      </c>
      <c r="G29" s="88">
        <f>(G28+B29)</f>
        <v>3.289999999999992</v>
      </c>
      <c r="H29" s="88">
        <f>(H28+B29)</f>
        <v>4.289999999999992</v>
      </c>
      <c r="I29" s="88">
        <f>(I28+B29)</f>
        <v>5.289999999999992</v>
      </c>
      <c r="J29" s="88">
        <f>(J28+B29)</f>
        <v>6.289999999999992</v>
      </c>
      <c r="K29" s="88">
        <f>(K28+B29)</f>
        <v>7.289999999999992</v>
      </c>
      <c r="L29" s="88">
        <f>(L28+B29)</f>
        <v>8.289999999999992</v>
      </c>
      <c r="M29" s="88">
        <f>(M28+B29)</f>
        <v>9.289999999999992</v>
      </c>
      <c r="N29" s="88">
        <f>(N28+B29)</f>
        <v>10.289999999999992</v>
      </c>
      <c r="O29" s="126" t="s">
        <v>347</v>
      </c>
    </row>
    <row r="30" spans="1:15">
      <c r="A30" s="220" t="s">
        <v>29</v>
      </c>
      <c r="B30" s="224"/>
      <c r="C30" s="88" t="s">
        <v>324</v>
      </c>
      <c r="D30" s="88">
        <f>(B27-D29)*1</f>
        <v>186</v>
      </c>
      <c r="E30" s="88">
        <f>(B27-E29)*1</f>
        <v>185</v>
      </c>
      <c r="F30" s="88">
        <f>(B27-F29)*1</f>
        <v>184</v>
      </c>
      <c r="G30" s="88">
        <f>(B27-G29)*1</f>
        <v>183</v>
      </c>
      <c r="H30" s="88">
        <f>(B27-H29)*1</f>
        <v>182</v>
      </c>
      <c r="I30" s="88">
        <f>(B27-I29)*1</f>
        <v>181</v>
      </c>
      <c r="J30" s="88">
        <f>(B27-J29)*1</f>
        <v>180</v>
      </c>
      <c r="K30" s="88">
        <f>(B27-K29)*1</f>
        <v>179</v>
      </c>
      <c r="L30" s="88">
        <f>(B27-L29)*1</f>
        <v>178</v>
      </c>
      <c r="M30" s="88">
        <f>(B27-M29)*1</f>
        <v>177</v>
      </c>
      <c r="N30" s="88">
        <f>(B27-N29)*1</f>
        <v>176</v>
      </c>
      <c r="O30" s="89" t="s">
        <v>290</v>
      </c>
    </row>
    <row r="31" spans="1:15">
      <c r="A31" s="102"/>
      <c r="B31" s="102"/>
      <c r="C31" s="88" t="s">
        <v>275</v>
      </c>
      <c r="D31" s="88">
        <f>(B27-D29)*5</f>
        <v>930</v>
      </c>
      <c r="E31" s="88">
        <f>(B27-E29)*5</f>
        <v>925</v>
      </c>
      <c r="F31" s="88">
        <f>(B27-F29)*5</f>
        <v>920</v>
      </c>
      <c r="G31" s="88">
        <f>(B27-G29)*5</f>
        <v>915</v>
      </c>
      <c r="H31" s="88">
        <f>(B27-H29)*5</f>
        <v>910</v>
      </c>
      <c r="I31" s="88">
        <f>(B27-I29)*5</f>
        <v>905</v>
      </c>
      <c r="J31" s="88">
        <f>(B27-J29)*5</f>
        <v>900</v>
      </c>
      <c r="K31" s="88">
        <f>(B27-K29)*5</f>
        <v>895</v>
      </c>
      <c r="L31" s="88">
        <f>(B27-L29)*5</f>
        <v>890</v>
      </c>
      <c r="M31" s="88">
        <f>(B27-M29)*5</f>
        <v>885</v>
      </c>
      <c r="N31" s="88">
        <f>(B27-N29)*5</f>
        <v>880</v>
      </c>
      <c r="O31" s="89"/>
    </row>
    <row r="32" spans="1:15">
      <c r="A32" s="102"/>
      <c r="B32" s="102"/>
      <c r="C32" s="88" t="s">
        <v>329</v>
      </c>
      <c r="D32" s="88">
        <f>(B27-D29)*10</f>
        <v>1860</v>
      </c>
      <c r="E32" s="88">
        <f>(B27-E29)*10</f>
        <v>1850</v>
      </c>
      <c r="F32" s="88">
        <f>(B27-F29)*10</f>
        <v>1840</v>
      </c>
      <c r="G32" s="88">
        <f>(B27-G29)*10</f>
        <v>1830</v>
      </c>
      <c r="H32" s="88">
        <f>(B27-H29)*10</f>
        <v>1820</v>
      </c>
      <c r="I32" s="88">
        <f>(B27-I29)*10</f>
        <v>1810</v>
      </c>
      <c r="J32" s="88">
        <f>(B27-J29)*10</f>
        <v>1800</v>
      </c>
      <c r="K32" s="88">
        <f>(B27-K29)*10</f>
        <v>1790</v>
      </c>
      <c r="L32" s="88">
        <f>(B27-L29)*10</f>
        <v>1780</v>
      </c>
      <c r="M32" s="88">
        <f>(B27-M29)*10</f>
        <v>1770</v>
      </c>
      <c r="N32" s="88">
        <f>(B27-N29)*10</f>
        <v>1760</v>
      </c>
      <c r="O32" s="89" t="s">
        <v>271</v>
      </c>
    </row>
    <row r="33" spans="1:15">
      <c r="A33" s="70"/>
      <c r="B33" s="70"/>
    </row>
    <row r="34" spans="1:15">
      <c r="A34" s="70"/>
      <c r="B34" s="70"/>
    </row>
    <row r="35" spans="1:15">
      <c r="A35" s="70"/>
      <c r="B35" s="70"/>
    </row>
    <row r="36" spans="1:15">
      <c r="B36" s="221" t="s">
        <v>268</v>
      </c>
      <c r="C36" s="221"/>
      <c r="D36" s="221"/>
      <c r="E36" s="221"/>
      <c r="F36" s="221"/>
      <c r="G36" s="221"/>
      <c r="H36" s="221"/>
      <c r="I36" s="221"/>
      <c r="J36" s="221"/>
      <c r="K36" s="221"/>
      <c r="L36" s="221"/>
      <c r="M36" s="221"/>
      <c r="N36" s="221"/>
    </row>
    <row r="38" spans="1:15">
      <c r="A38" s="88" t="s">
        <v>23</v>
      </c>
      <c r="B38" s="88">
        <f>為替!F5</f>
        <v>213.96</v>
      </c>
      <c r="C38" s="218"/>
      <c r="D38" s="219"/>
      <c r="E38" s="219"/>
      <c r="F38" s="219"/>
      <c r="G38" s="219"/>
      <c r="H38" s="219"/>
      <c r="I38" s="219"/>
      <c r="J38" s="219"/>
      <c r="K38" s="219"/>
      <c r="L38" s="219"/>
      <c r="M38" s="219"/>
      <c r="N38" s="219"/>
      <c r="O38" s="219"/>
    </row>
    <row r="39" spans="1:15">
      <c r="A39" s="90" t="s">
        <v>234</v>
      </c>
      <c r="B39" s="123" t="s">
        <v>226</v>
      </c>
      <c r="C39" s="96" t="s">
        <v>228</v>
      </c>
      <c r="D39" s="91">
        <v>0</v>
      </c>
      <c r="E39" s="91">
        <v>1</v>
      </c>
      <c r="F39" s="91">
        <v>2</v>
      </c>
      <c r="G39" s="91">
        <v>3</v>
      </c>
      <c r="H39" s="91">
        <v>4</v>
      </c>
      <c r="I39" s="91">
        <v>5</v>
      </c>
      <c r="J39" s="91">
        <v>6</v>
      </c>
      <c r="K39" s="91">
        <v>7</v>
      </c>
      <c r="L39" s="91">
        <v>8</v>
      </c>
      <c r="M39" s="91">
        <v>9</v>
      </c>
      <c r="N39" s="91">
        <v>10</v>
      </c>
      <c r="O39" s="97" t="s">
        <v>226</v>
      </c>
    </row>
    <row r="40" spans="1:15" ht="26.4">
      <c r="A40" s="88" t="s">
        <v>224</v>
      </c>
      <c r="B40" s="124">
        <f>MOD(CEILING(B38, 1) -B38, 1)</f>
        <v>3.9999999999992042E-2</v>
      </c>
      <c r="C40" s="88" t="s">
        <v>269</v>
      </c>
      <c r="D40" s="88">
        <f>SUM(D39+B40)</f>
        <v>3.9999999999992042E-2</v>
      </c>
      <c r="E40" s="88">
        <f>SUM(E39+B40)</f>
        <v>1.039999999999992</v>
      </c>
      <c r="F40" s="88">
        <f>SUM(F39+B40)</f>
        <v>2.039999999999992</v>
      </c>
      <c r="G40" s="88">
        <f>SUM(G39+B40)</f>
        <v>3.039999999999992</v>
      </c>
      <c r="H40" s="88">
        <f>SUM(H39+B40)</f>
        <v>4.039999999999992</v>
      </c>
      <c r="I40" s="88">
        <f>SUM(I39+B40)</f>
        <v>5.039999999999992</v>
      </c>
      <c r="J40" s="88">
        <f>SUM(J39+B40)</f>
        <v>6.039999999999992</v>
      </c>
      <c r="K40" s="88">
        <f>SUM(K39+B40)</f>
        <v>7.039999999999992</v>
      </c>
      <c r="L40" s="88">
        <f>SUM(L39+B40)</f>
        <v>8.039999999999992</v>
      </c>
      <c r="M40" s="88">
        <f>SUM(M39+B40)</f>
        <v>9.039999999999992</v>
      </c>
      <c r="N40" s="88">
        <f>SUM(N39+B40)</f>
        <v>10.039999999999992</v>
      </c>
      <c r="O40" s="97" t="s">
        <v>346</v>
      </c>
    </row>
    <row r="41" spans="1:15">
      <c r="A41" s="222" t="s">
        <v>28</v>
      </c>
      <c r="B41" s="223"/>
      <c r="C41" s="88" t="s">
        <v>323</v>
      </c>
      <c r="D41" s="88">
        <f>(D40+B38)*1</f>
        <v>214</v>
      </c>
      <c r="E41" s="88">
        <f>(E40+B38)*1</f>
        <v>215</v>
      </c>
      <c r="F41" s="88">
        <f>(F40+B38)*1</f>
        <v>216</v>
      </c>
      <c r="G41" s="88">
        <f>(G40+B38)*1</f>
        <v>217</v>
      </c>
      <c r="H41" s="88">
        <f>(H40+B38)*1</f>
        <v>218</v>
      </c>
      <c r="I41" s="88">
        <f>(I40+B38)*1</f>
        <v>219</v>
      </c>
      <c r="J41" s="88">
        <f>(J40+B38)*1</f>
        <v>220</v>
      </c>
      <c r="K41" s="88">
        <f>(K40+B38)*1</f>
        <v>221</v>
      </c>
      <c r="L41" s="88">
        <f>(L40+B38)*1</f>
        <v>222</v>
      </c>
      <c r="M41" s="88">
        <f>(M40+B38)*1</f>
        <v>223</v>
      </c>
      <c r="N41" s="88">
        <f>(N40+B38)*1</f>
        <v>224</v>
      </c>
      <c r="O41" s="96" t="s">
        <v>290</v>
      </c>
    </row>
    <row r="42" spans="1:15">
      <c r="A42" s="101"/>
      <c r="B42" s="101"/>
      <c r="C42" s="88" t="s">
        <v>273</v>
      </c>
      <c r="D42" s="88">
        <f>(D40+B38)*5</f>
        <v>1070</v>
      </c>
      <c r="E42" s="88">
        <f>(E40+B38)*5</f>
        <v>1075</v>
      </c>
      <c r="F42" s="88">
        <f>(F40+B38)*5</f>
        <v>1080</v>
      </c>
      <c r="G42" s="88">
        <f>(G40+B38)*5</f>
        <v>1085</v>
      </c>
      <c r="H42" s="88">
        <f>(H40+B38)*5</f>
        <v>1090</v>
      </c>
      <c r="I42" s="88">
        <f>(I40+B38)*5</f>
        <v>1095</v>
      </c>
      <c r="J42" s="88">
        <f>(J40+B38)*5</f>
        <v>1100</v>
      </c>
      <c r="K42" s="88">
        <f>(K40+B38)*5</f>
        <v>1105</v>
      </c>
      <c r="L42" s="88">
        <f>(L40+B38)*5</f>
        <v>1110</v>
      </c>
      <c r="M42" s="88">
        <f>(M40+B38)*5</f>
        <v>1115</v>
      </c>
      <c r="N42" s="88">
        <f>(N40+B38)*5</f>
        <v>1120</v>
      </c>
      <c r="O42" s="96"/>
    </row>
    <row r="43" spans="1:15">
      <c r="A43" s="101"/>
      <c r="B43" s="101"/>
      <c r="C43" s="88" t="s">
        <v>330</v>
      </c>
      <c r="D43" s="88">
        <f>(D40+B38)*10</f>
        <v>2140</v>
      </c>
      <c r="E43" s="88">
        <f>(E40+B38)*10</f>
        <v>2150</v>
      </c>
      <c r="F43" s="88">
        <f>(F40+B38)*10</f>
        <v>2160</v>
      </c>
      <c r="G43" s="88">
        <f>(G40+B38)*10</f>
        <v>2170</v>
      </c>
      <c r="H43" s="88">
        <f>(H40+B38)*10</f>
        <v>2180</v>
      </c>
      <c r="I43" s="88">
        <f>(I40+B38)*10</f>
        <v>2190</v>
      </c>
      <c r="J43" s="88">
        <f>(J40+B38)*10</f>
        <v>2200</v>
      </c>
      <c r="K43" s="88">
        <f>(K40+B38)*10</f>
        <v>2210</v>
      </c>
      <c r="L43" s="88">
        <f>(L40+B38)*10</f>
        <v>2220</v>
      </c>
      <c r="M43" s="88">
        <f>(M40+B38)*10</f>
        <v>2230</v>
      </c>
      <c r="N43" s="88">
        <f>(N40+B38)*10</f>
        <v>2240</v>
      </c>
      <c r="O43" s="96" t="s">
        <v>270</v>
      </c>
    </row>
    <row r="44" spans="1:15">
      <c r="A44" s="217"/>
      <c r="B44" s="217"/>
      <c r="C44" s="217"/>
      <c r="D44" s="217"/>
      <c r="E44" s="217"/>
      <c r="F44" s="217"/>
      <c r="G44" s="217"/>
      <c r="H44" s="217"/>
      <c r="I44" s="217"/>
      <c r="J44" s="217"/>
      <c r="K44" s="217"/>
      <c r="L44" s="217"/>
      <c r="M44" s="217"/>
      <c r="N44" s="217"/>
      <c r="O44" s="217"/>
    </row>
    <row r="45" spans="1:15">
      <c r="A45" s="88" t="s">
        <v>232</v>
      </c>
      <c r="B45" s="88">
        <f>為替!F5</f>
        <v>213.96</v>
      </c>
      <c r="C45" s="218"/>
      <c r="D45" s="219"/>
      <c r="E45" s="219"/>
      <c r="F45" s="219"/>
      <c r="G45" s="219"/>
      <c r="H45" s="219"/>
      <c r="I45" s="219"/>
      <c r="J45" s="219"/>
      <c r="K45" s="219"/>
      <c r="L45" s="219"/>
      <c r="M45" s="219"/>
      <c r="N45" s="219"/>
      <c r="O45" s="219"/>
    </row>
    <row r="46" spans="1:15">
      <c r="A46" s="89" t="s">
        <v>233</v>
      </c>
      <c r="B46" s="92" t="s">
        <v>225</v>
      </c>
      <c r="C46" s="89" t="s">
        <v>227</v>
      </c>
      <c r="D46" s="94">
        <v>0</v>
      </c>
      <c r="E46" s="89">
        <v>1</v>
      </c>
      <c r="F46" s="89">
        <v>2</v>
      </c>
      <c r="G46" s="89">
        <v>3</v>
      </c>
      <c r="H46" s="89">
        <v>4</v>
      </c>
      <c r="I46" s="89">
        <v>5</v>
      </c>
      <c r="J46" s="89">
        <v>6</v>
      </c>
      <c r="K46" s="89">
        <v>7</v>
      </c>
      <c r="L46" s="89">
        <v>8</v>
      </c>
      <c r="M46" s="89">
        <v>9</v>
      </c>
      <c r="N46" s="89">
        <v>10</v>
      </c>
      <c r="O46" s="92" t="s">
        <v>225</v>
      </c>
    </row>
    <row r="47" spans="1:15" ht="26.4">
      <c r="A47" s="88" t="s">
        <v>224</v>
      </c>
      <c r="B47" s="93">
        <f>B45 - FLOOR(B45, 1)</f>
        <v>0.96000000000000796</v>
      </c>
      <c r="C47" s="88" t="s">
        <v>269</v>
      </c>
      <c r="D47" s="95">
        <f>(D46+B47)</f>
        <v>0.96000000000000796</v>
      </c>
      <c r="E47" s="88">
        <f>(E46+B47)</f>
        <v>1.960000000000008</v>
      </c>
      <c r="F47" s="88">
        <f>(F46+B47)</f>
        <v>2.960000000000008</v>
      </c>
      <c r="G47" s="88">
        <f>(G46+B47)</f>
        <v>3.960000000000008</v>
      </c>
      <c r="H47" s="88">
        <f>(H46+B47)</f>
        <v>4.960000000000008</v>
      </c>
      <c r="I47" s="88">
        <f>(I46+B47)</f>
        <v>5.960000000000008</v>
      </c>
      <c r="J47" s="88">
        <f>(J46+B47)</f>
        <v>6.960000000000008</v>
      </c>
      <c r="K47" s="88">
        <f>(K46+B47)</f>
        <v>7.960000000000008</v>
      </c>
      <c r="L47" s="88">
        <f>(L46+B47)</f>
        <v>8.960000000000008</v>
      </c>
      <c r="M47" s="88">
        <f>(M46+B47)</f>
        <v>9.960000000000008</v>
      </c>
      <c r="N47" s="88">
        <f>(N46+B47)</f>
        <v>10.960000000000008</v>
      </c>
      <c r="O47" s="126" t="s">
        <v>347</v>
      </c>
    </row>
    <row r="48" spans="1:15">
      <c r="A48" s="220" t="s">
        <v>29</v>
      </c>
      <c r="B48" s="224"/>
      <c r="C48" s="88" t="s">
        <v>323</v>
      </c>
      <c r="D48" s="95">
        <f>(B45-D47)*1</f>
        <v>213</v>
      </c>
      <c r="E48" s="88">
        <f>(B45-E47)*1</f>
        <v>212</v>
      </c>
      <c r="F48" s="88">
        <f>(B45-F47)*1</f>
        <v>211</v>
      </c>
      <c r="G48" s="88">
        <f>(B45-G47)*1</f>
        <v>210</v>
      </c>
      <c r="H48" s="88">
        <f>(B45-H47)*1</f>
        <v>209</v>
      </c>
      <c r="I48" s="88">
        <f>(B45-I47)*1</f>
        <v>208</v>
      </c>
      <c r="J48" s="88">
        <f>(B45-J47)*1</f>
        <v>207</v>
      </c>
      <c r="K48" s="88">
        <f>(B45-K47)*1</f>
        <v>206</v>
      </c>
      <c r="L48" s="88">
        <f>(B45-L47)*1</f>
        <v>205</v>
      </c>
      <c r="M48" s="88">
        <f>(B45-M47)*1</f>
        <v>204</v>
      </c>
      <c r="N48" s="88">
        <f>(B45-N47)*1</f>
        <v>203</v>
      </c>
      <c r="O48" s="89" t="s">
        <v>290</v>
      </c>
    </row>
    <row r="49" spans="1:15">
      <c r="A49" s="102"/>
      <c r="B49" s="102"/>
      <c r="C49" s="88" t="s">
        <v>273</v>
      </c>
      <c r="D49" s="88">
        <f>(B45-D47)*5</f>
        <v>1065</v>
      </c>
      <c r="E49" s="88">
        <f>(B45-E47)*5</f>
        <v>1060</v>
      </c>
      <c r="F49" s="88">
        <f>(B45-F47)*5</f>
        <v>1055</v>
      </c>
      <c r="G49" s="88">
        <f>(B45-G47)*5</f>
        <v>1050</v>
      </c>
      <c r="H49" s="88">
        <f>(B45-H47)*5</f>
        <v>1045</v>
      </c>
      <c r="I49" s="88">
        <f>(B45-I47)*5</f>
        <v>1040</v>
      </c>
      <c r="J49" s="88">
        <f>(B45-J47)*5</f>
        <v>1035</v>
      </c>
      <c r="K49" s="88">
        <f>(B45-K47)*5</f>
        <v>1030</v>
      </c>
      <c r="L49" s="88">
        <f>(B45-L47)*5</f>
        <v>1025</v>
      </c>
      <c r="M49" s="88">
        <f>(B45-M47)*5</f>
        <v>1020</v>
      </c>
      <c r="N49" s="88">
        <f>(B45-N47)*5</f>
        <v>1015</v>
      </c>
      <c r="O49" s="89"/>
    </row>
    <row r="50" spans="1:15">
      <c r="A50" s="102"/>
      <c r="B50" s="102"/>
      <c r="C50" s="88" t="s">
        <v>330</v>
      </c>
      <c r="D50" s="88">
        <f>(B45-D47)*10</f>
        <v>2130</v>
      </c>
      <c r="E50" s="88">
        <f>(B45-E47)*10</f>
        <v>2120</v>
      </c>
      <c r="F50" s="88">
        <f>(B45-F47)*10</f>
        <v>2110</v>
      </c>
      <c r="G50" s="88">
        <f>(B45-G47)*10</f>
        <v>2100</v>
      </c>
      <c r="H50" s="88">
        <f>(B45-H47)*10</f>
        <v>2090</v>
      </c>
      <c r="I50" s="88">
        <f>(B45-I47)*10</f>
        <v>2080</v>
      </c>
      <c r="J50" s="88">
        <f>(B45-J47)*10</f>
        <v>2070</v>
      </c>
      <c r="K50" s="88">
        <f>(B45-K47)*10</f>
        <v>2060</v>
      </c>
      <c r="L50" s="88">
        <f>(B45-L47)*10</f>
        <v>2050</v>
      </c>
      <c r="M50" s="88">
        <f>(B45-M47)*10</f>
        <v>2040</v>
      </c>
      <c r="N50" s="88">
        <f>(B45-N47)*10</f>
        <v>2030</v>
      </c>
      <c r="O50" s="89" t="s">
        <v>271</v>
      </c>
    </row>
    <row r="51" spans="1:15">
      <c r="A51" s="219"/>
      <c r="B51" s="219"/>
      <c r="C51" s="219"/>
      <c r="D51" s="219"/>
      <c r="E51" s="219"/>
      <c r="F51" s="219"/>
      <c r="G51" s="219"/>
      <c r="H51" s="219"/>
      <c r="I51" s="219"/>
      <c r="J51" s="219"/>
      <c r="K51" s="219"/>
      <c r="L51" s="219"/>
      <c r="M51" s="219"/>
      <c r="N51" s="219"/>
      <c r="O51" s="219"/>
    </row>
    <row r="53" spans="1:15">
      <c r="A53" s="88" t="s">
        <v>214</v>
      </c>
      <c r="B53" s="88">
        <f>為替!H5</f>
        <v>22.73</v>
      </c>
      <c r="C53" s="218"/>
      <c r="D53" s="219"/>
      <c r="E53" s="219"/>
      <c r="F53" s="219"/>
      <c r="G53" s="219"/>
      <c r="H53" s="219"/>
      <c r="I53" s="219"/>
      <c r="J53" s="219"/>
      <c r="K53" s="219"/>
      <c r="L53" s="219"/>
      <c r="M53" s="219"/>
      <c r="N53" s="219"/>
      <c r="O53" s="219"/>
    </row>
    <row r="54" spans="1:15">
      <c r="A54" s="90" t="s">
        <v>237</v>
      </c>
      <c r="B54" s="97" t="s">
        <v>226</v>
      </c>
      <c r="C54" s="96" t="s">
        <v>228</v>
      </c>
      <c r="D54" s="91">
        <v>0</v>
      </c>
      <c r="E54" s="91">
        <v>0.1</v>
      </c>
      <c r="F54" s="91">
        <v>0.2</v>
      </c>
      <c r="G54" s="91">
        <v>0.3</v>
      </c>
      <c r="H54" s="91">
        <v>0.4</v>
      </c>
      <c r="I54" s="91">
        <v>0.5</v>
      </c>
      <c r="J54" s="91">
        <v>0.6</v>
      </c>
      <c r="K54" s="91">
        <v>0.7</v>
      </c>
      <c r="L54" s="91">
        <v>0.8</v>
      </c>
      <c r="M54" s="91">
        <v>0.9</v>
      </c>
      <c r="N54" s="91">
        <v>1</v>
      </c>
      <c r="O54" s="97" t="s">
        <v>226</v>
      </c>
    </row>
    <row r="55" spans="1:15" ht="26.4">
      <c r="A55" s="88" t="s">
        <v>224</v>
      </c>
      <c r="B55" s="98">
        <f>MOD(CEILING(B53, 1) -B53, 1)</f>
        <v>0.26999999999999957</v>
      </c>
      <c r="C55" s="88" t="s">
        <v>269</v>
      </c>
      <c r="D55" s="88">
        <f>SUM(D54+B55)</f>
        <v>0.26999999999999957</v>
      </c>
      <c r="E55" s="88">
        <f>SUM(E54+B55)</f>
        <v>0.36999999999999955</v>
      </c>
      <c r="F55" s="88">
        <f>SUM(F54+B55)</f>
        <v>0.46999999999999958</v>
      </c>
      <c r="G55" s="88">
        <f>SUM(G54+B55)</f>
        <v>0.56999999999999962</v>
      </c>
      <c r="H55" s="88">
        <f>SUM(H54+B55)</f>
        <v>0.6699999999999996</v>
      </c>
      <c r="I55" s="88">
        <f>SUM(I54+B55)</f>
        <v>0.76999999999999957</v>
      </c>
      <c r="J55" s="88">
        <f>SUM(J54+B55)</f>
        <v>0.86999999999999955</v>
      </c>
      <c r="K55" s="88">
        <f>SUM(K54+B55)</f>
        <v>0.96999999999999953</v>
      </c>
      <c r="L55" s="88">
        <f>SUM(L54+B55)</f>
        <v>1.0699999999999996</v>
      </c>
      <c r="M55" s="88">
        <f>SUM(M54+B55)</f>
        <v>1.1699999999999995</v>
      </c>
      <c r="N55" s="88">
        <f>SUM(N54+B55)</f>
        <v>1.2699999999999996</v>
      </c>
      <c r="O55" s="97" t="s">
        <v>346</v>
      </c>
    </row>
    <row r="56" spans="1:15">
      <c r="A56" s="222" t="s">
        <v>28</v>
      </c>
      <c r="B56" s="223"/>
      <c r="C56" s="88" t="s">
        <v>322</v>
      </c>
      <c r="D56" s="88">
        <f>(D55+B53)*1</f>
        <v>23</v>
      </c>
      <c r="E56" s="88">
        <f>(E55+B53)*1</f>
        <v>23.1</v>
      </c>
      <c r="F56" s="88">
        <f>(F55+B53)*1</f>
        <v>23.2</v>
      </c>
      <c r="G56" s="88">
        <f>(G55+B53)*1</f>
        <v>23.3</v>
      </c>
      <c r="H56" s="88">
        <f>(H55+B53)*1</f>
        <v>23.4</v>
      </c>
      <c r="I56" s="88">
        <f>(I55+B53)*1</f>
        <v>23.5</v>
      </c>
      <c r="J56" s="88">
        <f>(J55+B53)*1</f>
        <v>23.6</v>
      </c>
      <c r="K56" s="88">
        <f>(K55+B53)*1</f>
        <v>23.7</v>
      </c>
      <c r="L56" s="88">
        <f>(L55+B53)*1</f>
        <v>23.8</v>
      </c>
      <c r="M56" s="88">
        <f>(M55+B53)*1</f>
        <v>23.9</v>
      </c>
      <c r="N56" s="88">
        <f>(N55+B53)*1</f>
        <v>24</v>
      </c>
      <c r="O56" s="96" t="s">
        <v>290</v>
      </c>
    </row>
    <row r="57" spans="1:15">
      <c r="A57" s="101"/>
      <c r="B57" s="101"/>
      <c r="C57" s="88" t="s">
        <v>274</v>
      </c>
      <c r="D57" s="88">
        <f>(D55+B53)*5</f>
        <v>115</v>
      </c>
      <c r="E57" s="88">
        <f>(E55+B53)*5</f>
        <v>115.5</v>
      </c>
      <c r="F57" s="88">
        <f>(F55+B53)*5</f>
        <v>116</v>
      </c>
      <c r="G57" s="88">
        <f>(G55+B53)*5</f>
        <v>116.5</v>
      </c>
      <c r="H57" s="88">
        <f>(H55+B53)*5</f>
        <v>117</v>
      </c>
      <c r="I57" s="88">
        <f>(I55+B53)*5</f>
        <v>117.5</v>
      </c>
      <c r="J57" s="88">
        <f>(J55+B53)*5</f>
        <v>118</v>
      </c>
      <c r="K57" s="88">
        <f>(K55+B53)*5</f>
        <v>118.5</v>
      </c>
      <c r="L57" s="88">
        <f>(L55+B53)*5</f>
        <v>119</v>
      </c>
      <c r="M57" s="88">
        <f>(M55+B53)*5</f>
        <v>119.5</v>
      </c>
      <c r="N57" s="88">
        <f>(N55+B53)*5</f>
        <v>120</v>
      </c>
      <c r="O57" s="96"/>
    </row>
    <row r="58" spans="1:15">
      <c r="A58" s="101"/>
      <c r="B58" s="101"/>
      <c r="C58" s="88" t="s">
        <v>331</v>
      </c>
      <c r="D58" s="88">
        <f>(D55+B53)*10</f>
        <v>230</v>
      </c>
      <c r="E58" s="88">
        <f>(E55+B53)*10</f>
        <v>231</v>
      </c>
      <c r="F58" s="88">
        <f>(F55+B53)*10</f>
        <v>232</v>
      </c>
      <c r="G58" s="88">
        <f>(G55+B53)*10</f>
        <v>233</v>
      </c>
      <c r="H58" s="88">
        <f>(H55+B53)*10</f>
        <v>234</v>
      </c>
      <c r="I58" s="88">
        <f>(I55+B53)*10</f>
        <v>235</v>
      </c>
      <c r="J58" s="88">
        <f>(J55+B53)*10</f>
        <v>236</v>
      </c>
      <c r="K58" s="88">
        <f>(K55+B53)*10</f>
        <v>237</v>
      </c>
      <c r="L58" s="88">
        <f>(L55+B53)*10</f>
        <v>238</v>
      </c>
      <c r="M58" s="88">
        <f>(M55+B53)*10</f>
        <v>239</v>
      </c>
      <c r="N58" s="88">
        <f>(N55+B53)*10</f>
        <v>240</v>
      </c>
      <c r="O58" s="96" t="s">
        <v>270</v>
      </c>
    </row>
    <row r="59" spans="1:15">
      <c r="A59" s="217"/>
      <c r="B59" s="217"/>
      <c r="C59" s="217"/>
      <c r="D59" s="217"/>
      <c r="E59" s="217"/>
      <c r="F59" s="217"/>
      <c r="G59" s="217"/>
      <c r="H59" s="217"/>
      <c r="I59" s="217"/>
      <c r="J59" s="217"/>
      <c r="K59" s="217"/>
      <c r="L59" s="217"/>
      <c r="M59" s="217"/>
      <c r="N59" s="217"/>
      <c r="O59" s="217"/>
    </row>
    <row r="60" spans="1:15">
      <c r="A60" s="88" t="s">
        <v>235</v>
      </c>
      <c r="B60" s="88">
        <f>為替!H5</f>
        <v>22.73</v>
      </c>
      <c r="C60" s="218"/>
      <c r="D60" s="219"/>
      <c r="E60" s="219"/>
      <c r="F60" s="219"/>
      <c r="G60" s="219"/>
      <c r="H60" s="219"/>
      <c r="I60" s="219"/>
      <c r="J60" s="219"/>
      <c r="K60" s="219"/>
      <c r="L60" s="219"/>
      <c r="M60" s="219"/>
      <c r="N60" s="219"/>
      <c r="O60" s="219"/>
    </row>
    <row r="61" spans="1:15">
      <c r="A61" s="89" t="s">
        <v>236</v>
      </c>
      <c r="B61" s="92" t="s">
        <v>225</v>
      </c>
      <c r="C61" s="89" t="s">
        <v>227</v>
      </c>
      <c r="D61" s="94">
        <v>1</v>
      </c>
      <c r="E61" s="89">
        <v>1.1000000000000001</v>
      </c>
      <c r="F61" s="89">
        <v>1.2</v>
      </c>
      <c r="G61" s="89">
        <v>1.3</v>
      </c>
      <c r="H61" s="89">
        <v>1.4</v>
      </c>
      <c r="I61" s="89">
        <v>1.5</v>
      </c>
      <c r="J61" s="89">
        <v>1.6</v>
      </c>
      <c r="K61" s="89">
        <v>1.7</v>
      </c>
      <c r="L61" s="89">
        <v>1.8</v>
      </c>
      <c r="M61" s="89">
        <v>1.9</v>
      </c>
      <c r="N61" s="89">
        <v>2</v>
      </c>
      <c r="O61" s="92" t="s">
        <v>225</v>
      </c>
    </row>
    <row r="62" spans="1:15" ht="26.4">
      <c r="A62" s="88" t="s">
        <v>224</v>
      </c>
      <c r="B62" s="93">
        <f>B60 - FLOOR(B60, 1)</f>
        <v>0.73000000000000043</v>
      </c>
      <c r="C62" s="88" t="s">
        <v>269</v>
      </c>
      <c r="D62" s="95">
        <f>(D61+B62)</f>
        <v>1.7300000000000004</v>
      </c>
      <c r="E62" s="88">
        <f>(E61+B62)</f>
        <v>1.8300000000000005</v>
      </c>
      <c r="F62" s="88">
        <f>(F61+B62)</f>
        <v>1.9300000000000004</v>
      </c>
      <c r="G62" s="88">
        <f>(G61+B62)</f>
        <v>2.0300000000000002</v>
      </c>
      <c r="H62" s="88">
        <f>(H61+B62)</f>
        <v>2.1300000000000003</v>
      </c>
      <c r="I62" s="88">
        <f>(I61+B62)</f>
        <v>2.2300000000000004</v>
      </c>
      <c r="J62" s="88">
        <f>(J61+B62)</f>
        <v>2.3300000000000005</v>
      </c>
      <c r="K62" s="88">
        <f>(K61+B62)</f>
        <v>2.4300000000000006</v>
      </c>
      <c r="L62" s="88">
        <f>(L61+B62)</f>
        <v>2.5300000000000002</v>
      </c>
      <c r="M62" s="88">
        <f>(M61+B62)</f>
        <v>2.6300000000000003</v>
      </c>
      <c r="N62" s="88">
        <f>(N61+B62)</f>
        <v>2.7300000000000004</v>
      </c>
      <c r="O62" s="126" t="s">
        <v>347</v>
      </c>
    </row>
    <row r="63" spans="1:15">
      <c r="A63" s="220" t="s">
        <v>29</v>
      </c>
      <c r="B63" s="224"/>
      <c r="C63" s="88" t="s">
        <v>322</v>
      </c>
      <c r="D63" s="88">
        <f>(B60-D62)*1</f>
        <v>21</v>
      </c>
      <c r="E63" s="88">
        <f>(B60-E62)*1</f>
        <v>20.9</v>
      </c>
      <c r="F63" s="88">
        <f>(B60-F62)*1</f>
        <v>20.8</v>
      </c>
      <c r="G63" s="88">
        <f>(B60-G62)*1</f>
        <v>20.7</v>
      </c>
      <c r="H63" s="88">
        <f>(B60-H62)*1</f>
        <v>20.6</v>
      </c>
      <c r="I63" s="88">
        <f>(B60-I62)*1</f>
        <v>20.5</v>
      </c>
      <c r="J63" s="88">
        <f>(B60-J62)*1</f>
        <v>20.399999999999999</v>
      </c>
      <c r="K63" s="88">
        <f>(B60-K62)*1</f>
        <v>20.3</v>
      </c>
      <c r="L63" s="88">
        <f>(B60-L62)*1</f>
        <v>20.2</v>
      </c>
      <c r="M63" s="88">
        <f>(B60-M62)*1</f>
        <v>20.100000000000001</v>
      </c>
      <c r="N63" s="88">
        <f>(B60-N62)*1</f>
        <v>20</v>
      </c>
      <c r="O63" s="89" t="s">
        <v>290</v>
      </c>
    </row>
    <row r="64" spans="1:15">
      <c r="A64" s="102"/>
      <c r="B64" s="102"/>
      <c r="C64" s="88" t="s">
        <v>274</v>
      </c>
      <c r="D64" s="88">
        <f>(B60-D62)*5</f>
        <v>105</v>
      </c>
      <c r="E64" s="88">
        <f>(B60-E62)*5</f>
        <v>104.5</v>
      </c>
      <c r="F64" s="88">
        <f>(B60-F62)*5</f>
        <v>104</v>
      </c>
      <c r="G64" s="88">
        <f>(B60-G62)*5</f>
        <v>103.5</v>
      </c>
      <c r="H64" s="88">
        <f>(B60-H62)*5</f>
        <v>103</v>
      </c>
      <c r="I64" s="88">
        <f>(B60-I62)*5</f>
        <v>102.5</v>
      </c>
      <c r="J64" s="88">
        <f>(B60-J62)*5</f>
        <v>102</v>
      </c>
      <c r="K64" s="88">
        <f>(B60-K62)*5</f>
        <v>101.5</v>
      </c>
      <c r="L64" s="88">
        <f>(B60-L62)*5</f>
        <v>101</v>
      </c>
      <c r="M64" s="88">
        <f>(B60-M62)*5</f>
        <v>100.5</v>
      </c>
      <c r="N64" s="88">
        <f>(B60-N62)*5</f>
        <v>100</v>
      </c>
      <c r="O64" s="89"/>
    </row>
    <row r="65" spans="1:15">
      <c r="A65" s="102"/>
      <c r="B65" s="102"/>
      <c r="C65" s="88" t="s">
        <v>331</v>
      </c>
      <c r="D65" s="88">
        <f>(B60-D62)*10</f>
        <v>210</v>
      </c>
      <c r="E65" s="88">
        <f>(B60-E62)*10</f>
        <v>209</v>
      </c>
      <c r="F65" s="88">
        <f>(B60-F62)*10</f>
        <v>208</v>
      </c>
      <c r="G65" s="88">
        <f>(B60-G62)*10</f>
        <v>207</v>
      </c>
      <c r="H65" s="88">
        <f>(B60-H62)*10</f>
        <v>206</v>
      </c>
      <c r="I65" s="88">
        <f>(B60-I62)*10</f>
        <v>205</v>
      </c>
      <c r="J65" s="88">
        <f>(B60-J62)*10</f>
        <v>204</v>
      </c>
      <c r="K65" s="88">
        <f>(B60-K62)*10</f>
        <v>203</v>
      </c>
      <c r="L65" s="88">
        <f>(B60-L62)*10</f>
        <v>202</v>
      </c>
      <c r="M65" s="88">
        <f>(B60-M62)*10</f>
        <v>201</v>
      </c>
      <c r="N65" s="88">
        <f>(B60-N62)*10</f>
        <v>200</v>
      </c>
      <c r="O65" s="89" t="s">
        <v>271</v>
      </c>
    </row>
    <row r="66" spans="1:15">
      <c r="A66" s="70"/>
      <c r="B66" s="70"/>
    </row>
    <row r="67" spans="1:15">
      <c r="A67" s="70"/>
      <c r="B67" s="70"/>
    </row>
    <row r="68" spans="1:15">
      <c r="A68" s="70"/>
      <c r="B68" s="70"/>
    </row>
    <row r="69" spans="1:15">
      <c r="A69" s="70"/>
      <c r="B69" s="70"/>
    </row>
    <row r="70" spans="1:15">
      <c r="A70" s="217"/>
      <c r="B70" s="217"/>
      <c r="C70" s="217"/>
      <c r="D70" s="217"/>
      <c r="E70" s="217"/>
      <c r="F70" s="217"/>
      <c r="G70" s="217"/>
      <c r="H70" s="217"/>
      <c r="I70" s="217"/>
      <c r="J70" s="217"/>
      <c r="K70" s="217"/>
      <c r="L70" s="217"/>
      <c r="M70" s="217"/>
      <c r="N70" s="217"/>
      <c r="O70" s="217"/>
    </row>
    <row r="71" spans="1:15">
      <c r="A71" s="70"/>
      <c r="B71" s="225" t="s">
        <v>268</v>
      </c>
      <c r="C71" s="225"/>
      <c r="D71" s="225"/>
      <c r="E71" s="225"/>
      <c r="F71" s="225"/>
      <c r="G71" s="225"/>
      <c r="H71" s="225"/>
      <c r="I71" s="225"/>
      <c r="J71" s="225"/>
      <c r="K71" s="225"/>
      <c r="L71" s="225"/>
      <c r="M71" s="225"/>
      <c r="N71" s="70"/>
      <c r="O71" s="70"/>
    </row>
    <row r="72" spans="1:15">
      <c r="A72" s="217"/>
      <c r="B72" s="217"/>
      <c r="C72" s="217"/>
      <c r="D72" s="217"/>
      <c r="E72" s="217"/>
      <c r="F72" s="217"/>
      <c r="G72" s="217"/>
      <c r="H72" s="217"/>
      <c r="I72" s="217"/>
      <c r="J72" s="217"/>
      <c r="K72" s="217"/>
      <c r="L72" s="217"/>
      <c r="M72" s="217"/>
      <c r="N72" s="217"/>
      <c r="O72" s="217"/>
    </row>
    <row r="73" spans="1:15">
      <c r="A73" s="88" t="s">
        <v>16</v>
      </c>
      <c r="B73" s="88">
        <f>為替!J5</f>
        <v>108.49</v>
      </c>
      <c r="C73" s="218"/>
      <c r="D73" s="219"/>
      <c r="E73" s="219"/>
      <c r="F73" s="219"/>
      <c r="G73" s="219"/>
      <c r="H73" s="219"/>
      <c r="I73" s="219"/>
      <c r="J73" s="219"/>
      <c r="K73" s="219"/>
      <c r="L73" s="219"/>
      <c r="M73" s="219"/>
      <c r="N73" s="219"/>
      <c r="O73" s="219"/>
    </row>
    <row r="74" spans="1:15">
      <c r="A74" s="90" t="s">
        <v>240</v>
      </c>
      <c r="B74" s="97" t="s">
        <v>226</v>
      </c>
      <c r="C74" s="96" t="s">
        <v>228</v>
      </c>
      <c r="D74" s="91">
        <v>0</v>
      </c>
      <c r="E74" s="91">
        <v>0.1</v>
      </c>
      <c r="F74" s="91">
        <v>0.2</v>
      </c>
      <c r="G74" s="91">
        <v>0.3</v>
      </c>
      <c r="H74" s="91">
        <v>0.4</v>
      </c>
      <c r="I74" s="91">
        <v>0.5</v>
      </c>
      <c r="J74" s="91">
        <v>0.6</v>
      </c>
      <c r="K74" s="91">
        <v>0.7</v>
      </c>
      <c r="L74" s="91">
        <v>0.8</v>
      </c>
      <c r="M74" s="91">
        <v>0.9</v>
      </c>
      <c r="N74" s="91">
        <v>1</v>
      </c>
      <c r="O74" s="97" t="s">
        <v>226</v>
      </c>
    </row>
    <row r="75" spans="1:15" ht="26.4">
      <c r="A75" s="88" t="s">
        <v>224</v>
      </c>
      <c r="B75" s="98">
        <f>MOD(CEILING(B73, 1) -B73, 1)</f>
        <v>0.51000000000000512</v>
      </c>
      <c r="C75" s="88" t="s">
        <v>269</v>
      </c>
      <c r="D75" s="88">
        <f>SUM(D74+B75)</f>
        <v>0.51000000000000512</v>
      </c>
      <c r="E75" s="88">
        <f>SUM(E74+B75)</f>
        <v>0.61000000000000509</v>
      </c>
      <c r="F75" s="88">
        <f>SUM(F74+B75)</f>
        <v>0.71000000000000507</v>
      </c>
      <c r="G75" s="88">
        <f>SUM(G74+B75)</f>
        <v>0.81000000000000516</v>
      </c>
      <c r="H75" s="88">
        <f>SUM(H74+B75)</f>
        <v>0.91000000000000514</v>
      </c>
      <c r="I75" s="88">
        <f>SUM(I74+B75)</f>
        <v>1.0100000000000051</v>
      </c>
      <c r="J75" s="88">
        <f>SUM(J74+B75)</f>
        <v>1.1100000000000052</v>
      </c>
      <c r="K75" s="88">
        <f>SUM(K74+B75)</f>
        <v>1.2100000000000051</v>
      </c>
      <c r="L75" s="88">
        <f>SUM(L74+B75)</f>
        <v>1.3100000000000052</v>
      </c>
      <c r="M75" s="88">
        <f>SUM(M74+B75)</f>
        <v>1.410000000000005</v>
      </c>
      <c r="N75" s="88">
        <f>SUM(N74+B75)</f>
        <v>1.5100000000000051</v>
      </c>
      <c r="O75" s="97" t="s">
        <v>346</v>
      </c>
    </row>
    <row r="76" spans="1:15">
      <c r="A76" s="222" t="s">
        <v>28</v>
      </c>
      <c r="B76" s="223"/>
      <c r="C76" s="88" t="s">
        <v>321</v>
      </c>
      <c r="D76" s="88">
        <f>(D75+B73)*1</f>
        <v>109</v>
      </c>
      <c r="E76" s="88">
        <f>(E75+B73)*1</f>
        <v>109.1</v>
      </c>
      <c r="F76" s="88">
        <f>(F75+B73)*1</f>
        <v>109.2</v>
      </c>
      <c r="G76" s="88">
        <f>(G75+B73)*1</f>
        <v>109.3</v>
      </c>
      <c r="H76" s="88">
        <f>(H75+B73)*1</f>
        <v>109.4</v>
      </c>
      <c r="I76" s="88">
        <f>(I75+B73)*1</f>
        <v>109.5</v>
      </c>
      <c r="J76" s="88">
        <f>(J75+B73)*1</f>
        <v>109.6</v>
      </c>
      <c r="K76" s="88">
        <f>(K75+B73)*1</f>
        <v>109.7</v>
      </c>
      <c r="L76" s="88">
        <f>(L75+B73)*1</f>
        <v>109.8</v>
      </c>
      <c r="M76" s="88">
        <f>(M75+B73)*1</f>
        <v>109.9</v>
      </c>
      <c r="N76" s="88">
        <f>(N75+B73)*1</f>
        <v>110</v>
      </c>
      <c r="O76" s="96" t="s">
        <v>290</v>
      </c>
    </row>
    <row r="77" spans="1:15">
      <c r="A77" s="101"/>
      <c r="B77" s="101"/>
      <c r="C77" s="88" t="s">
        <v>276</v>
      </c>
      <c r="D77" s="88">
        <f>(D75+B73)*5</f>
        <v>545</v>
      </c>
      <c r="E77" s="88">
        <f>(E75+B73)*5</f>
        <v>545.5</v>
      </c>
      <c r="F77" s="88">
        <f>(F75+B73)*5</f>
        <v>546</v>
      </c>
      <c r="G77" s="88">
        <f>(G75+B73)*5</f>
        <v>546.5</v>
      </c>
      <c r="H77" s="88">
        <f>(H75+B73)*5</f>
        <v>547</v>
      </c>
      <c r="I77" s="88">
        <f>(I75+B73)*5</f>
        <v>547.5</v>
      </c>
      <c r="J77" s="88">
        <f>(J75+B73)*5</f>
        <v>548</v>
      </c>
      <c r="K77" s="88">
        <f>(K75+B73)*5</f>
        <v>548.5</v>
      </c>
      <c r="L77" s="88">
        <f>(L75+B73)*5</f>
        <v>549</v>
      </c>
      <c r="M77" s="88">
        <f>(M75+B73)*5</f>
        <v>549.5</v>
      </c>
      <c r="N77" s="88">
        <f>(N75+B73)*5</f>
        <v>550</v>
      </c>
      <c r="O77" s="96"/>
    </row>
    <row r="78" spans="1:15">
      <c r="A78" s="101"/>
      <c r="B78" s="101"/>
      <c r="C78" s="88" t="s">
        <v>332</v>
      </c>
      <c r="D78" s="88">
        <f>(D75+B73)*10</f>
        <v>1090</v>
      </c>
      <c r="E78" s="88">
        <f>(E75+B73)*10</f>
        <v>1091</v>
      </c>
      <c r="F78" s="88">
        <f>(F75+B73)*10</f>
        <v>1092</v>
      </c>
      <c r="G78" s="88">
        <f>(G75+B73)*10</f>
        <v>1093</v>
      </c>
      <c r="H78" s="88">
        <f>(H75+B73)*10</f>
        <v>1094</v>
      </c>
      <c r="I78" s="88">
        <f>(I75+B73)*10</f>
        <v>1095</v>
      </c>
      <c r="J78" s="88">
        <f>(J75+B73)*10</f>
        <v>1096</v>
      </c>
      <c r="K78" s="88">
        <f>(K75+B73)*10</f>
        <v>1097</v>
      </c>
      <c r="L78" s="88">
        <f>(L75+B73)*10</f>
        <v>1098</v>
      </c>
      <c r="M78" s="88">
        <f>(M75+B73)*10</f>
        <v>1099</v>
      </c>
      <c r="N78" s="88">
        <f>(N75+B73)*10</f>
        <v>1100</v>
      </c>
      <c r="O78" s="96"/>
    </row>
    <row r="79" spans="1:15">
      <c r="A79" s="101"/>
      <c r="B79" s="101"/>
      <c r="C79" s="88" t="s">
        <v>333</v>
      </c>
      <c r="D79" s="88">
        <f>(D75+B73)*20</f>
        <v>2180</v>
      </c>
      <c r="E79" s="88">
        <f>(E75+B73)*20</f>
        <v>2182</v>
      </c>
      <c r="F79" s="88">
        <f>(F75+B73)*20</f>
        <v>2184</v>
      </c>
      <c r="G79" s="88">
        <f>(G75+B73)*20</f>
        <v>2186</v>
      </c>
      <c r="H79" s="88">
        <f>(H75+B73)*20</f>
        <v>2188</v>
      </c>
      <c r="I79" s="88">
        <f>(I75+B73)*20</f>
        <v>2190</v>
      </c>
      <c r="J79" s="88">
        <f>(J75+B73)*20</f>
        <v>2192</v>
      </c>
      <c r="K79" s="88">
        <f>(K75+B73)*20</f>
        <v>2194</v>
      </c>
      <c r="L79" s="88">
        <f>(L75+B73)*20</f>
        <v>2196</v>
      </c>
      <c r="M79" s="88">
        <f>(M75+B73)*20</f>
        <v>2198</v>
      </c>
      <c r="N79" s="88">
        <f>(N75+B73)*20</f>
        <v>2200</v>
      </c>
      <c r="O79" s="96" t="s">
        <v>270</v>
      </c>
    </row>
    <row r="80" spans="1:15">
      <c r="A80" s="217"/>
      <c r="B80" s="217"/>
      <c r="C80" s="217"/>
      <c r="D80" s="217"/>
      <c r="E80" s="217"/>
      <c r="F80" s="217"/>
      <c r="G80" s="217"/>
      <c r="H80" s="217"/>
      <c r="I80" s="217"/>
      <c r="J80" s="217"/>
      <c r="K80" s="217"/>
      <c r="L80" s="217"/>
      <c r="M80" s="217"/>
      <c r="N80" s="217"/>
      <c r="O80" s="217"/>
    </row>
    <row r="81" spans="1:15">
      <c r="A81" s="88" t="s">
        <v>238</v>
      </c>
      <c r="B81" s="88">
        <f>為替!J5</f>
        <v>108.49</v>
      </c>
      <c r="C81" s="218"/>
      <c r="D81" s="219"/>
      <c r="E81" s="219"/>
      <c r="F81" s="219"/>
      <c r="G81" s="219"/>
      <c r="H81" s="219"/>
      <c r="I81" s="219"/>
      <c r="J81" s="219"/>
      <c r="K81" s="219"/>
      <c r="L81" s="219"/>
      <c r="M81" s="219"/>
      <c r="N81" s="219"/>
      <c r="O81" s="219"/>
    </row>
    <row r="82" spans="1:15">
      <c r="A82" s="89" t="s">
        <v>239</v>
      </c>
      <c r="B82" s="92" t="s">
        <v>225</v>
      </c>
      <c r="C82" s="89" t="s">
        <v>227</v>
      </c>
      <c r="D82" s="94">
        <v>0</v>
      </c>
      <c r="E82" s="89">
        <v>1</v>
      </c>
      <c r="F82" s="89">
        <v>2</v>
      </c>
      <c r="G82" s="89">
        <v>3</v>
      </c>
      <c r="H82" s="89">
        <v>4</v>
      </c>
      <c r="I82" s="89">
        <v>5</v>
      </c>
      <c r="J82" s="89">
        <v>6</v>
      </c>
      <c r="K82" s="89">
        <v>7</v>
      </c>
      <c r="L82" s="89">
        <v>8</v>
      </c>
      <c r="M82" s="89">
        <v>9</v>
      </c>
      <c r="N82" s="89">
        <v>10</v>
      </c>
      <c r="O82" s="92" t="s">
        <v>225</v>
      </c>
    </row>
    <row r="83" spans="1:15" ht="26.4">
      <c r="A83" s="88" t="s">
        <v>224</v>
      </c>
      <c r="B83" s="93">
        <f>B81 - FLOOR(B81, 1)</f>
        <v>0.48999999999999488</v>
      </c>
      <c r="C83" s="88" t="s">
        <v>269</v>
      </c>
      <c r="D83" s="95">
        <f>(D82+B83)</f>
        <v>0.48999999999999488</v>
      </c>
      <c r="E83" s="88">
        <f>(E82+B83)</f>
        <v>1.4899999999999949</v>
      </c>
      <c r="F83" s="88">
        <f>(F82+B83)</f>
        <v>2.4899999999999949</v>
      </c>
      <c r="G83" s="88">
        <f>(G82+B83)</f>
        <v>3.4899999999999949</v>
      </c>
      <c r="H83" s="88">
        <f>(H82+B83)</f>
        <v>4.4899999999999949</v>
      </c>
      <c r="I83" s="88">
        <f>(I82+B83)</f>
        <v>5.4899999999999949</v>
      </c>
      <c r="J83" s="88">
        <f>(J82+B83)</f>
        <v>6.4899999999999949</v>
      </c>
      <c r="K83" s="88">
        <f>(K82+B83)</f>
        <v>7.4899999999999949</v>
      </c>
      <c r="L83" s="88">
        <f>(L82+B83)</f>
        <v>8.4899999999999949</v>
      </c>
      <c r="M83" s="88">
        <f>(M82+B83)</f>
        <v>9.4899999999999949</v>
      </c>
      <c r="N83" s="88">
        <f>(N82+B83)</f>
        <v>10.489999999999995</v>
      </c>
      <c r="O83" s="126" t="s">
        <v>347</v>
      </c>
    </row>
    <row r="84" spans="1:15">
      <c r="A84" s="220" t="s">
        <v>29</v>
      </c>
      <c r="B84" s="224"/>
      <c r="C84" s="88" t="s">
        <v>321</v>
      </c>
      <c r="D84" s="95">
        <f>(B81-D83)*1</f>
        <v>108</v>
      </c>
      <c r="E84" s="88">
        <f>(B81-E83)*1</f>
        <v>107</v>
      </c>
      <c r="F84" s="88">
        <f>(B81-F83)*1</f>
        <v>106</v>
      </c>
      <c r="G84" s="88">
        <f>(B81-G83)*1</f>
        <v>105</v>
      </c>
      <c r="H84" s="88">
        <f>(B81-H83)*1</f>
        <v>104</v>
      </c>
      <c r="I84" s="88">
        <f>(B81-I83)*1</f>
        <v>103</v>
      </c>
      <c r="J84" s="88">
        <f>(B81-J83)*1</f>
        <v>102</v>
      </c>
      <c r="K84" s="88">
        <f>(B81-K83)*1</f>
        <v>101</v>
      </c>
      <c r="L84" s="88">
        <f>(B81-L83)*1</f>
        <v>100</v>
      </c>
      <c r="M84" s="88">
        <f>(B81-M83)*1</f>
        <v>99</v>
      </c>
      <c r="N84" s="88">
        <f>(B81-N83)*1</f>
        <v>98</v>
      </c>
      <c r="O84" s="89" t="s">
        <v>290</v>
      </c>
    </row>
    <row r="85" spans="1:15">
      <c r="A85" s="102"/>
      <c r="B85" s="102"/>
      <c r="C85" s="88" t="s">
        <v>276</v>
      </c>
      <c r="D85" s="88">
        <f>(B81-D83)*5</f>
        <v>540</v>
      </c>
      <c r="E85" s="88">
        <f>(B81-E83)*5</f>
        <v>535</v>
      </c>
      <c r="F85" s="88">
        <f>(B81-F83)*5</f>
        <v>530</v>
      </c>
      <c r="G85" s="88">
        <f>(B81-G83)*5</f>
        <v>525</v>
      </c>
      <c r="H85" s="88">
        <f>(B81-H83)*5</f>
        <v>520</v>
      </c>
      <c r="I85" s="88">
        <f>(B81-I83)*5</f>
        <v>515</v>
      </c>
      <c r="J85" s="88">
        <f>(B81-J83)*5</f>
        <v>510</v>
      </c>
      <c r="K85" s="88">
        <f>(B81-K83)*5</f>
        <v>505</v>
      </c>
      <c r="L85" s="88">
        <f>(B81-L83)*5</f>
        <v>500</v>
      </c>
      <c r="M85" s="88">
        <f>(B81-M83)*5</f>
        <v>495</v>
      </c>
      <c r="N85" s="88">
        <f>(B81-N83)*5</f>
        <v>490</v>
      </c>
      <c r="O85" s="89"/>
    </row>
    <row r="86" spans="1:15">
      <c r="A86" s="102"/>
      <c r="B86" s="102"/>
      <c r="C86" s="88" t="s">
        <v>332</v>
      </c>
      <c r="D86" s="88">
        <f>(B81-D83)*10</f>
        <v>1080</v>
      </c>
      <c r="E86" s="88">
        <f>(B81-E83)*10</f>
        <v>1070</v>
      </c>
      <c r="F86" s="88">
        <f>(B81-F83)*10</f>
        <v>1060</v>
      </c>
      <c r="G86" s="88">
        <f>(B81-G83)*10</f>
        <v>1050</v>
      </c>
      <c r="H86" s="88">
        <f>(B81-H83)*10</f>
        <v>1040</v>
      </c>
      <c r="I86" s="88">
        <f>(B81-I83)*10</f>
        <v>1030</v>
      </c>
      <c r="J86" s="88">
        <f>(B81-J83)*10</f>
        <v>1020</v>
      </c>
      <c r="K86" s="88">
        <f>(B81-K83)*10</f>
        <v>1010</v>
      </c>
      <c r="L86" s="88">
        <f>(B81-L83)*10</f>
        <v>1000</v>
      </c>
      <c r="M86" s="88">
        <f>(B81-M83)*10</f>
        <v>990</v>
      </c>
      <c r="N86" s="88">
        <f>(B81-N83)*10</f>
        <v>980</v>
      </c>
      <c r="O86" s="89"/>
    </row>
    <row r="87" spans="1:15">
      <c r="A87" s="102"/>
      <c r="B87" s="102"/>
      <c r="C87" s="88" t="s">
        <v>333</v>
      </c>
      <c r="D87" s="88">
        <f>(B81-D83)*20</f>
        <v>2160</v>
      </c>
      <c r="E87" s="88">
        <f>(B81-E83)*20</f>
        <v>2140</v>
      </c>
      <c r="F87" s="88">
        <f>(B81-F83)*20</f>
        <v>2120</v>
      </c>
      <c r="G87" s="88">
        <f>(B81-G83)*20</f>
        <v>2100</v>
      </c>
      <c r="H87" s="88">
        <f>(B81-H83)*20</f>
        <v>2080</v>
      </c>
      <c r="I87" s="88">
        <f>(B81-I83)*20</f>
        <v>2060</v>
      </c>
      <c r="J87" s="88">
        <f>(B81-J83)*20</f>
        <v>2040</v>
      </c>
      <c r="K87" s="88">
        <f>(B81-K83)*20</f>
        <v>2020</v>
      </c>
      <c r="L87" s="88">
        <f>(B81-L83)*20</f>
        <v>2000</v>
      </c>
      <c r="M87" s="88">
        <f>(B81-M83)*20</f>
        <v>1980</v>
      </c>
      <c r="N87" s="88">
        <f>(B81-N83)*20</f>
        <v>1960</v>
      </c>
      <c r="O87" s="89" t="s">
        <v>271</v>
      </c>
    </row>
    <row r="88" spans="1:15">
      <c r="A88" s="219"/>
      <c r="B88" s="219"/>
      <c r="C88" s="219"/>
      <c r="D88" s="219"/>
      <c r="E88" s="219"/>
      <c r="F88" s="219"/>
      <c r="G88" s="219"/>
      <c r="H88" s="219"/>
      <c r="I88" s="219"/>
      <c r="J88" s="219"/>
      <c r="K88" s="219"/>
      <c r="L88" s="219"/>
      <c r="M88" s="219"/>
      <c r="N88" s="219"/>
      <c r="O88" s="219"/>
    </row>
    <row r="89" spans="1:15">
      <c r="A89" s="217"/>
      <c r="B89" s="217"/>
      <c r="C89" s="217"/>
      <c r="D89" s="217"/>
      <c r="E89" s="217"/>
      <c r="F89" s="217"/>
      <c r="G89" s="217"/>
      <c r="H89" s="217"/>
      <c r="I89" s="217"/>
      <c r="J89" s="217"/>
      <c r="K89" s="217"/>
      <c r="L89" s="217"/>
      <c r="M89" s="217"/>
      <c r="N89" s="217"/>
      <c r="O89" s="217"/>
    </row>
    <row r="90" spans="1:15">
      <c r="A90" s="88" t="s">
        <v>24</v>
      </c>
      <c r="B90" s="88">
        <f>為替!L5</f>
        <v>114.99</v>
      </c>
      <c r="C90" s="218"/>
      <c r="D90" s="219"/>
      <c r="E90" s="219"/>
      <c r="F90" s="219"/>
      <c r="G90" s="219"/>
      <c r="H90" s="219"/>
      <c r="I90" s="219"/>
      <c r="J90" s="219"/>
      <c r="K90" s="219"/>
      <c r="L90" s="219"/>
      <c r="M90" s="219"/>
      <c r="N90" s="219"/>
      <c r="O90" s="219"/>
    </row>
    <row r="91" spans="1:15">
      <c r="A91" s="90" t="s">
        <v>243</v>
      </c>
      <c r="B91" s="97" t="s">
        <v>226</v>
      </c>
      <c r="C91" s="96" t="s">
        <v>228</v>
      </c>
      <c r="D91" s="91">
        <v>0</v>
      </c>
      <c r="E91" s="91">
        <v>1</v>
      </c>
      <c r="F91" s="91">
        <v>2</v>
      </c>
      <c r="G91" s="91">
        <v>3</v>
      </c>
      <c r="H91" s="91">
        <v>4</v>
      </c>
      <c r="I91" s="91">
        <v>5</v>
      </c>
      <c r="J91" s="91">
        <v>6</v>
      </c>
      <c r="K91" s="91">
        <v>7</v>
      </c>
      <c r="L91" s="91">
        <v>8</v>
      </c>
      <c r="M91" s="91">
        <v>9</v>
      </c>
      <c r="N91" s="91">
        <v>10</v>
      </c>
      <c r="O91" s="97" t="s">
        <v>226</v>
      </c>
    </row>
    <row r="92" spans="1:15" ht="26.4">
      <c r="A92" s="88" t="s">
        <v>224</v>
      </c>
      <c r="B92" s="98">
        <f>MOD(CEILING(B90, 1) -B90, 1)</f>
        <v>1.0000000000005116E-2</v>
      </c>
      <c r="C92" s="88" t="s">
        <v>269</v>
      </c>
      <c r="D92" s="88">
        <f>SUM(D91+B92)</f>
        <v>1.0000000000005116E-2</v>
      </c>
      <c r="E92" s="88">
        <f>SUM(E91+B92)</f>
        <v>1.0100000000000051</v>
      </c>
      <c r="F92" s="88">
        <f>SUM(F91+B92)</f>
        <v>2.0100000000000051</v>
      </c>
      <c r="G92" s="88">
        <f>SUM(G91+B92)</f>
        <v>3.0100000000000051</v>
      </c>
      <c r="H92" s="88">
        <f>SUM(H91+B92)</f>
        <v>4.0100000000000051</v>
      </c>
      <c r="I92" s="88">
        <f>SUM(I91+B92)</f>
        <v>5.0100000000000051</v>
      </c>
      <c r="J92" s="88">
        <f>SUM(J91+B92)</f>
        <v>6.0100000000000051</v>
      </c>
      <c r="K92" s="88">
        <f>SUM(K91+B92)</f>
        <v>7.0100000000000051</v>
      </c>
      <c r="L92" s="88">
        <f>SUM(L91+B92)</f>
        <v>8.0100000000000051</v>
      </c>
      <c r="M92" s="88">
        <f>SUM(M91+B92)</f>
        <v>9.0100000000000051</v>
      </c>
      <c r="N92" s="88">
        <f>SUM(N91+B92)</f>
        <v>10.010000000000005</v>
      </c>
      <c r="O92" s="97" t="s">
        <v>346</v>
      </c>
    </row>
    <row r="93" spans="1:15">
      <c r="A93" s="222" t="s">
        <v>28</v>
      </c>
      <c r="B93" s="223"/>
      <c r="C93" s="88" t="s">
        <v>320</v>
      </c>
      <c r="D93" s="88">
        <f>(D92+B90)*1</f>
        <v>115</v>
      </c>
      <c r="E93" s="88">
        <f>(E92+B90)*1</f>
        <v>116</v>
      </c>
      <c r="F93" s="88">
        <f>(F92+B90)*1</f>
        <v>117</v>
      </c>
      <c r="G93" s="88">
        <f>(G92+B90)*1</f>
        <v>118</v>
      </c>
      <c r="H93" s="88">
        <f>(H92+B90)*1</f>
        <v>119</v>
      </c>
      <c r="I93" s="88">
        <f>(I92+B90)*1</f>
        <v>120</v>
      </c>
      <c r="J93" s="88">
        <f>(J92+B90)*1</f>
        <v>121</v>
      </c>
      <c r="K93" s="88">
        <f>(K92+B90)*1</f>
        <v>122</v>
      </c>
      <c r="L93" s="88">
        <f>(L92+B90)*1</f>
        <v>123</v>
      </c>
      <c r="M93" s="88">
        <f>(M92+B90)*1</f>
        <v>124</v>
      </c>
      <c r="N93" s="88">
        <f>(N92+B90)*1</f>
        <v>125</v>
      </c>
      <c r="O93" s="96" t="s">
        <v>290</v>
      </c>
    </row>
    <row r="94" spans="1:15">
      <c r="A94" s="101"/>
      <c r="B94" s="101"/>
      <c r="C94" s="88" t="s">
        <v>277</v>
      </c>
      <c r="D94" s="88">
        <f>(D92+B90)*5</f>
        <v>575</v>
      </c>
      <c r="E94" s="88">
        <f>(E92+B90)*5</f>
        <v>580</v>
      </c>
      <c r="F94" s="88">
        <f>(F92+B90)*5</f>
        <v>585</v>
      </c>
      <c r="G94" s="88">
        <f>(G92+B90)*5</f>
        <v>590</v>
      </c>
      <c r="H94" s="88">
        <f>(H92+B90)*5</f>
        <v>595</v>
      </c>
      <c r="I94" s="88">
        <f>(I92+B90)*5</f>
        <v>600</v>
      </c>
      <c r="J94" s="88">
        <f>(J92+B90)*5</f>
        <v>605</v>
      </c>
      <c r="K94" s="88">
        <f>(K92+B90)*5</f>
        <v>610</v>
      </c>
      <c r="L94" s="88">
        <f>(L92+B90)*5</f>
        <v>615</v>
      </c>
      <c r="M94" s="88">
        <f>(M92+B90)*5</f>
        <v>620</v>
      </c>
      <c r="N94" s="88">
        <f>(N92+B90)*5</f>
        <v>625</v>
      </c>
      <c r="O94" s="96"/>
    </row>
    <row r="95" spans="1:15">
      <c r="A95" s="101"/>
      <c r="B95" s="101"/>
      <c r="C95" s="88" t="s">
        <v>334</v>
      </c>
      <c r="D95" s="88">
        <f>(D92+B90)*10</f>
        <v>1150</v>
      </c>
      <c r="E95" s="88">
        <f>(E92+B90)*10</f>
        <v>1160</v>
      </c>
      <c r="F95" s="88">
        <f>(F92+B90)*10</f>
        <v>1170</v>
      </c>
      <c r="G95" s="88">
        <f>(G92+B90)*10</f>
        <v>1180</v>
      </c>
      <c r="H95" s="88">
        <f>(H92+B90)*10</f>
        <v>1190</v>
      </c>
      <c r="I95" s="88">
        <f>(I92+B90)*10</f>
        <v>1200</v>
      </c>
      <c r="J95" s="88">
        <f>(J92+B90)*10</f>
        <v>1210</v>
      </c>
      <c r="K95" s="88">
        <f>(K92+B90)*10</f>
        <v>1220</v>
      </c>
      <c r="L95" s="88">
        <f>(L92+B90)*10</f>
        <v>1230</v>
      </c>
      <c r="M95" s="88">
        <f>(M92+B90)*10</f>
        <v>1240</v>
      </c>
      <c r="N95" s="88">
        <f>(N92+B90)*10</f>
        <v>1250</v>
      </c>
      <c r="O95" s="96"/>
    </row>
    <row r="96" spans="1:15">
      <c r="A96" s="101"/>
      <c r="B96" s="101"/>
      <c r="C96" s="88" t="s">
        <v>335</v>
      </c>
      <c r="D96" s="88">
        <f>(D92+B90)*20</f>
        <v>2300</v>
      </c>
      <c r="E96" s="88">
        <f>(E92+B90)*20</f>
        <v>2320</v>
      </c>
      <c r="F96" s="88">
        <f>(F92+B90)*20</f>
        <v>2340</v>
      </c>
      <c r="G96" s="88">
        <f>(G92+B90)*20</f>
        <v>2360</v>
      </c>
      <c r="H96" s="88">
        <f>(H92+B90)*20</f>
        <v>2380</v>
      </c>
      <c r="I96" s="88">
        <f>(I92+B90)*20</f>
        <v>2400</v>
      </c>
      <c r="J96" s="88">
        <f>(J92+B90)*20</f>
        <v>2420</v>
      </c>
      <c r="K96" s="88">
        <f>(K92+B90)*20</f>
        <v>2440</v>
      </c>
      <c r="L96" s="88">
        <f>(L92+B90)*20</f>
        <v>2460</v>
      </c>
      <c r="M96" s="88">
        <f>(M92+B90)*20</f>
        <v>2480</v>
      </c>
      <c r="N96" s="88">
        <f>(N92+B90)*20</f>
        <v>2500</v>
      </c>
      <c r="O96" s="96" t="s">
        <v>270</v>
      </c>
    </row>
    <row r="97" spans="1:15">
      <c r="A97" s="217"/>
      <c r="B97" s="217"/>
      <c r="C97" s="217"/>
      <c r="D97" s="217"/>
      <c r="E97" s="217"/>
      <c r="F97" s="217"/>
      <c r="G97" s="217"/>
      <c r="H97" s="217"/>
      <c r="I97" s="217"/>
      <c r="J97" s="217"/>
      <c r="K97" s="217"/>
      <c r="L97" s="217"/>
      <c r="M97" s="217"/>
      <c r="N97" s="217"/>
      <c r="O97" s="217"/>
    </row>
    <row r="98" spans="1:15">
      <c r="A98" s="88" t="s">
        <v>241</v>
      </c>
      <c r="B98" s="88">
        <f>為替!L5</f>
        <v>114.99</v>
      </c>
      <c r="C98" s="218"/>
      <c r="D98" s="219"/>
      <c r="E98" s="219"/>
      <c r="F98" s="219"/>
      <c r="G98" s="219"/>
      <c r="H98" s="219"/>
      <c r="I98" s="219"/>
      <c r="J98" s="219"/>
      <c r="K98" s="219"/>
      <c r="L98" s="219"/>
      <c r="M98" s="219"/>
      <c r="N98" s="219"/>
      <c r="O98" s="219"/>
    </row>
    <row r="99" spans="1:15">
      <c r="A99" s="89" t="s">
        <v>242</v>
      </c>
      <c r="B99" s="92" t="s">
        <v>225</v>
      </c>
      <c r="C99" s="89" t="s">
        <v>227</v>
      </c>
      <c r="D99" s="94">
        <v>0</v>
      </c>
      <c r="E99" s="89">
        <v>1</v>
      </c>
      <c r="F99" s="89">
        <v>2</v>
      </c>
      <c r="G99" s="89">
        <v>3</v>
      </c>
      <c r="H99" s="89">
        <v>4</v>
      </c>
      <c r="I99" s="89">
        <v>5</v>
      </c>
      <c r="J99" s="89">
        <v>6</v>
      </c>
      <c r="K99" s="89">
        <v>7</v>
      </c>
      <c r="L99" s="89">
        <v>8</v>
      </c>
      <c r="M99" s="89">
        <v>9</v>
      </c>
      <c r="N99" s="89">
        <v>10</v>
      </c>
      <c r="O99" s="92" t="s">
        <v>225</v>
      </c>
    </row>
    <row r="100" spans="1:15" ht="26.4">
      <c r="A100" s="88" t="s">
        <v>224</v>
      </c>
      <c r="B100" s="93">
        <f>B98 - FLOOR(B98, 1)</f>
        <v>0.98999999999999488</v>
      </c>
      <c r="C100" s="88" t="s">
        <v>269</v>
      </c>
      <c r="D100" s="95">
        <f>(D99+B100)</f>
        <v>0.98999999999999488</v>
      </c>
      <c r="E100" s="88">
        <f>(E99+B100)</f>
        <v>1.9899999999999949</v>
      </c>
      <c r="F100" s="88">
        <f>(F99+B100)</f>
        <v>2.9899999999999949</v>
      </c>
      <c r="G100" s="88">
        <f>(G99+B100)</f>
        <v>3.9899999999999949</v>
      </c>
      <c r="H100" s="88">
        <f>(H99+B100)</f>
        <v>4.9899999999999949</v>
      </c>
      <c r="I100" s="88">
        <f>(I99+B100)</f>
        <v>5.9899999999999949</v>
      </c>
      <c r="J100" s="88">
        <f>(J99+B100)</f>
        <v>6.9899999999999949</v>
      </c>
      <c r="K100" s="88">
        <f>(K99+B100)</f>
        <v>7.9899999999999949</v>
      </c>
      <c r="L100" s="88">
        <f>(L99+B100)</f>
        <v>8.9899999999999949</v>
      </c>
      <c r="M100" s="88">
        <f>(M99+B100)</f>
        <v>9.9899999999999949</v>
      </c>
      <c r="N100" s="88">
        <f>(N99+B100)</f>
        <v>10.989999999999995</v>
      </c>
      <c r="O100" s="126" t="s">
        <v>347</v>
      </c>
    </row>
    <row r="101" spans="1:15">
      <c r="A101" s="220" t="s">
        <v>29</v>
      </c>
      <c r="B101" s="224"/>
      <c r="C101" s="88" t="s">
        <v>320</v>
      </c>
      <c r="D101" s="95">
        <f>(B98-D100)*1</f>
        <v>114</v>
      </c>
      <c r="E101" s="88">
        <f>(B98-E100)*1</f>
        <v>113</v>
      </c>
      <c r="F101" s="88">
        <f>(B98-F100)*1</f>
        <v>112</v>
      </c>
      <c r="G101" s="88">
        <f>(B98-G100)*1</f>
        <v>111</v>
      </c>
      <c r="H101" s="88">
        <f>(B98-H100)*1</f>
        <v>110</v>
      </c>
      <c r="I101" s="88">
        <f>(B98-I100)*1</f>
        <v>109</v>
      </c>
      <c r="J101" s="88">
        <f>(B98-J100)*1</f>
        <v>108</v>
      </c>
      <c r="K101" s="88">
        <f>(B98-K100)*1</f>
        <v>107</v>
      </c>
      <c r="L101" s="88">
        <f>(B98-L100)*1</f>
        <v>106</v>
      </c>
      <c r="M101" s="88">
        <f>(B98-M100)*1</f>
        <v>105</v>
      </c>
      <c r="N101" s="88">
        <f>(B98-N100)*1</f>
        <v>104</v>
      </c>
      <c r="O101" s="89" t="s">
        <v>290</v>
      </c>
    </row>
    <row r="102" spans="1:15">
      <c r="A102" s="102"/>
      <c r="B102" s="102"/>
      <c r="C102" s="88" t="s">
        <v>277</v>
      </c>
      <c r="D102" s="88">
        <f>(B98-D100)*5</f>
        <v>570</v>
      </c>
      <c r="E102" s="88">
        <f>(B98-E100)*5</f>
        <v>565</v>
      </c>
      <c r="F102" s="88">
        <f>(B98-F100)*5</f>
        <v>560</v>
      </c>
      <c r="G102" s="88">
        <f>(B98-G100)*5</f>
        <v>555</v>
      </c>
      <c r="H102" s="88">
        <f>(B98-H100)*5</f>
        <v>550</v>
      </c>
      <c r="I102" s="88">
        <f>(B98-I100)*5</f>
        <v>545</v>
      </c>
      <c r="J102" s="88">
        <f>(B98-J100)*5</f>
        <v>540</v>
      </c>
      <c r="K102" s="88">
        <f>(B98-K100)*5</f>
        <v>535</v>
      </c>
      <c r="L102" s="88">
        <f>(B98-L100)*5</f>
        <v>530</v>
      </c>
      <c r="M102" s="88">
        <f>(B98-M100)*5</f>
        <v>525</v>
      </c>
      <c r="N102" s="88">
        <f>(B98-N100)*5</f>
        <v>520</v>
      </c>
      <c r="O102" s="89"/>
    </row>
    <row r="103" spans="1:15">
      <c r="A103" s="102"/>
      <c r="B103" s="102"/>
      <c r="C103" s="88" t="s">
        <v>334</v>
      </c>
      <c r="D103" s="88">
        <f>(B98-D100)*10</f>
        <v>1140</v>
      </c>
      <c r="E103" s="88">
        <f>(B98-E100)*10</f>
        <v>1130</v>
      </c>
      <c r="F103" s="88">
        <f>(B98-F100)*10</f>
        <v>1120</v>
      </c>
      <c r="G103" s="88">
        <f>(B98-G100)*10</f>
        <v>1110</v>
      </c>
      <c r="H103" s="88">
        <f>(B98-H100)*10</f>
        <v>1100</v>
      </c>
      <c r="I103" s="88">
        <f>(B98-I100)*10</f>
        <v>1090</v>
      </c>
      <c r="J103" s="88">
        <f>(B98-J100)*10</f>
        <v>1080</v>
      </c>
      <c r="K103" s="88">
        <f>(B98-K100)*10</f>
        <v>1070</v>
      </c>
      <c r="L103" s="88">
        <f>(B98-L100)*10</f>
        <v>1060</v>
      </c>
      <c r="M103" s="88">
        <f>(B98-M100)*10</f>
        <v>1050</v>
      </c>
      <c r="N103" s="88">
        <f>(B98-N100)*10</f>
        <v>1040</v>
      </c>
      <c r="O103" s="89"/>
    </row>
    <row r="104" spans="1:15">
      <c r="A104" s="102"/>
      <c r="B104" s="102"/>
      <c r="C104" s="88" t="s">
        <v>335</v>
      </c>
      <c r="D104" s="88">
        <f>(B98-D100)*20</f>
        <v>2280</v>
      </c>
      <c r="E104" s="88">
        <f>(B98-E100)*20</f>
        <v>2260</v>
      </c>
      <c r="F104" s="88">
        <f>(B98-F100)*20</f>
        <v>2240</v>
      </c>
      <c r="G104" s="88">
        <f>(B98-G100)*20</f>
        <v>2220</v>
      </c>
      <c r="H104" s="88">
        <f>(B98-H100)*20</f>
        <v>2200</v>
      </c>
      <c r="I104" s="88">
        <f>(B98-I100)*20</f>
        <v>2180</v>
      </c>
      <c r="J104" s="88">
        <f>(B98-J100)*20</f>
        <v>2160</v>
      </c>
      <c r="K104" s="88">
        <f>(B98-K100)*20</f>
        <v>2140</v>
      </c>
      <c r="L104" s="88">
        <f>(B98-L100)*20</f>
        <v>2120</v>
      </c>
      <c r="M104" s="88">
        <f>(B98-M100)*20</f>
        <v>2100</v>
      </c>
      <c r="N104" s="88">
        <f>(B98-N100)*20</f>
        <v>2080</v>
      </c>
      <c r="O104" s="89" t="s">
        <v>271</v>
      </c>
    </row>
    <row r="105" spans="1:15">
      <c r="A105" s="219"/>
      <c r="B105" s="219"/>
      <c r="C105" s="219"/>
      <c r="D105" s="219"/>
      <c r="E105" s="219"/>
      <c r="F105" s="219"/>
      <c r="G105" s="219"/>
      <c r="H105" s="219"/>
      <c r="I105" s="219"/>
      <c r="J105" s="219"/>
      <c r="K105" s="219"/>
      <c r="L105" s="219"/>
      <c r="M105" s="219"/>
      <c r="N105" s="219"/>
      <c r="O105" s="219"/>
    </row>
    <row r="106" spans="1:15">
      <c r="B106" s="221" t="s">
        <v>268</v>
      </c>
      <c r="C106" s="221"/>
      <c r="D106" s="221"/>
      <c r="E106" s="221"/>
      <c r="F106" s="221"/>
      <c r="G106" s="221"/>
      <c r="H106" s="221"/>
      <c r="I106" s="221"/>
      <c r="J106" s="221"/>
      <c r="K106" s="221"/>
      <c r="L106" s="221"/>
      <c r="M106" s="221"/>
      <c r="N106" s="221"/>
    </row>
    <row r="107" spans="1:15">
      <c r="A107" s="217"/>
      <c r="B107" s="217"/>
      <c r="C107" s="217"/>
      <c r="D107" s="217"/>
      <c r="E107" s="217"/>
      <c r="F107" s="217"/>
      <c r="G107" s="217"/>
      <c r="H107" s="217"/>
      <c r="I107" s="217"/>
      <c r="J107" s="217"/>
      <c r="K107" s="217"/>
      <c r="L107" s="217"/>
      <c r="M107" s="217"/>
      <c r="N107" s="217"/>
      <c r="O107" s="217"/>
    </row>
    <row r="108" spans="1:15">
      <c r="A108" s="88" t="s">
        <v>25</v>
      </c>
      <c r="B108" s="88">
        <f>為替!N5</f>
        <v>123.76</v>
      </c>
      <c r="C108" s="218"/>
      <c r="D108" s="219"/>
      <c r="E108" s="219"/>
      <c r="F108" s="219"/>
      <c r="G108" s="219"/>
      <c r="H108" s="219"/>
      <c r="I108" s="219"/>
      <c r="J108" s="219"/>
      <c r="K108" s="219"/>
      <c r="L108" s="219"/>
      <c r="M108" s="219"/>
      <c r="N108" s="219"/>
      <c r="O108" s="219"/>
    </row>
    <row r="109" spans="1:15">
      <c r="A109" s="90" t="s">
        <v>246</v>
      </c>
      <c r="B109" s="97" t="s">
        <v>226</v>
      </c>
      <c r="C109" s="96" t="s">
        <v>228</v>
      </c>
      <c r="D109" s="91">
        <v>0</v>
      </c>
      <c r="E109" s="91">
        <v>0.1</v>
      </c>
      <c r="F109" s="91">
        <v>0.2</v>
      </c>
      <c r="G109" s="91">
        <v>0.3</v>
      </c>
      <c r="H109" s="91">
        <v>0.4</v>
      </c>
      <c r="I109" s="91">
        <v>0.5</v>
      </c>
      <c r="J109" s="91">
        <v>0.6</v>
      </c>
      <c r="K109" s="91">
        <v>0.7</v>
      </c>
      <c r="L109" s="91">
        <v>0.8</v>
      </c>
      <c r="M109" s="91">
        <v>0.9</v>
      </c>
      <c r="N109" s="91">
        <v>1</v>
      </c>
      <c r="O109" s="97" t="s">
        <v>226</v>
      </c>
    </row>
    <row r="110" spans="1:15" ht="26.4">
      <c r="A110" s="88" t="s">
        <v>224</v>
      </c>
      <c r="B110" s="98">
        <f>MOD(CEILING(B108, 1) -B108, 1)</f>
        <v>0.23999999999999488</v>
      </c>
      <c r="C110" s="88" t="s">
        <v>269</v>
      </c>
      <c r="D110" s="88">
        <f>SUM(D109+B110)</f>
        <v>0.23999999999999488</v>
      </c>
      <c r="E110" s="88">
        <f>SUM(E109+B110)</f>
        <v>0.33999999999999486</v>
      </c>
      <c r="F110" s="88">
        <f>SUM(F109+B110)</f>
        <v>0.4399999999999949</v>
      </c>
      <c r="G110" s="88">
        <f>SUM(G109+B110)</f>
        <v>0.53999999999999493</v>
      </c>
      <c r="H110" s="88">
        <f>SUM(H109+B110)</f>
        <v>0.63999999999999491</v>
      </c>
      <c r="I110" s="88">
        <f>SUM(I109+B110)</f>
        <v>0.73999999999999488</v>
      </c>
      <c r="J110" s="88">
        <f>SUM(J109+B110)</f>
        <v>0.83999999999999486</v>
      </c>
      <c r="K110" s="88">
        <f>SUM(K109+B110)</f>
        <v>0.93999999999999484</v>
      </c>
      <c r="L110" s="88">
        <f>SUM(L109+B110)</f>
        <v>1.0399999999999949</v>
      </c>
      <c r="M110" s="88">
        <f>SUM(M109+B110)</f>
        <v>1.1399999999999948</v>
      </c>
      <c r="N110" s="88">
        <f>SUM(N109+B110)</f>
        <v>1.2399999999999949</v>
      </c>
      <c r="O110" s="97" t="s">
        <v>346</v>
      </c>
    </row>
    <row r="111" spans="1:15">
      <c r="A111" s="222" t="s">
        <v>28</v>
      </c>
      <c r="B111" s="223"/>
      <c r="C111" s="88" t="s">
        <v>343</v>
      </c>
      <c r="D111" s="88">
        <f>(D110+B108)*1</f>
        <v>124</v>
      </c>
      <c r="E111" s="88">
        <f>(E110+B108)*1</f>
        <v>124.1</v>
      </c>
      <c r="F111" s="88">
        <f>(F110+B108)*1</f>
        <v>124.2</v>
      </c>
      <c r="G111" s="88">
        <f>(G110+B108)*1</f>
        <v>124.3</v>
      </c>
      <c r="H111" s="88">
        <f>(H110+B108)*1</f>
        <v>124.4</v>
      </c>
      <c r="I111" s="88">
        <f>(I110+B108)*1</f>
        <v>124.5</v>
      </c>
      <c r="J111" s="88">
        <f>(J110+B108)*1</f>
        <v>124.6</v>
      </c>
      <c r="K111" s="88">
        <f>(K110+B108)*1</f>
        <v>124.7</v>
      </c>
      <c r="L111" s="88">
        <f>(L110+B108)*1</f>
        <v>124.8</v>
      </c>
      <c r="M111" s="88">
        <f>(M110+B108)*1</f>
        <v>124.9</v>
      </c>
      <c r="N111" s="88">
        <f>(N110+B108)*1</f>
        <v>125</v>
      </c>
      <c r="O111" s="96" t="s">
        <v>290</v>
      </c>
    </row>
    <row r="112" spans="1:15">
      <c r="A112" s="101"/>
      <c r="B112" s="101"/>
      <c r="C112" s="88" t="s">
        <v>278</v>
      </c>
      <c r="D112" s="88">
        <f>(D110+B108)*2</f>
        <v>248</v>
      </c>
      <c r="E112" s="88">
        <f>(E110+B108)*2</f>
        <v>248.2</v>
      </c>
      <c r="F112" s="88">
        <f>(F110+B108)*2</f>
        <v>248.4</v>
      </c>
      <c r="G112" s="88">
        <f>(G110+B108)*2</f>
        <v>248.6</v>
      </c>
      <c r="H112" s="88">
        <f>(H110+B108)*2</f>
        <v>248.8</v>
      </c>
      <c r="I112" s="88">
        <f>(I110+B108)*2</f>
        <v>249</v>
      </c>
      <c r="J112" s="88">
        <f>(J110+B108)*2</f>
        <v>249.2</v>
      </c>
      <c r="K112" s="88">
        <f>(K110+B108)*2</f>
        <v>249.4</v>
      </c>
      <c r="L112" s="88">
        <f>(L110+B108)*2</f>
        <v>249.6</v>
      </c>
      <c r="M112" s="88">
        <f>(M110+B108)*2</f>
        <v>249.8</v>
      </c>
      <c r="N112" s="88">
        <f>(N110+B108)*2</f>
        <v>250</v>
      </c>
      <c r="O112" s="96"/>
    </row>
    <row r="113" spans="1:15">
      <c r="A113" s="101"/>
      <c r="B113" s="101"/>
      <c r="C113" s="88" t="s">
        <v>279</v>
      </c>
      <c r="D113" s="88">
        <f>(D110+B108)*5</f>
        <v>620</v>
      </c>
      <c r="E113" s="88">
        <f>(E110+B108)*5</f>
        <v>620.5</v>
      </c>
      <c r="F113" s="88">
        <f>(F110+B108)*5</f>
        <v>621</v>
      </c>
      <c r="G113" s="88">
        <f>(G110+B108)*5</f>
        <v>621.5</v>
      </c>
      <c r="H113" s="88">
        <f>(H110+B108)*5</f>
        <v>622</v>
      </c>
      <c r="I113" s="88">
        <f>(I110+B108)*5</f>
        <v>622.5</v>
      </c>
      <c r="J113" s="88">
        <f>(J110+B108)*5</f>
        <v>623</v>
      </c>
      <c r="K113" s="88">
        <f>(K110+B108)*5</f>
        <v>623.5</v>
      </c>
      <c r="L113" s="88">
        <f>(L110+B108)*5</f>
        <v>624</v>
      </c>
      <c r="M113" s="88">
        <f>(M110+B108)*5</f>
        <v>624.5</v>
      </c>
      <c r="N113" s="88">
        <f>(N110+B108)*5</f>
        <v>625</v>
      </c>
      <c r="O113" s="96"/>
    </row>
    <row r="114" spans="1:15">
      <c r="A114" s="101"/>
      <c r="B114" s="101"/>
      <c r="C114" s="88" t="s">
        <v>336</v>
      </c>
      <c r="D114" s="88">
        <f>(D110+B108)*10</f>
        <v>1240</v>
      </c>
      <c r="E114" s="88">
        <f>(E110+B108)*10</f>
        <v>1241</v>
      </c>
      <c r="F114" s="88">
        <f>(F110+B108)*10</f>
        <v>1242</v>
      </c>
      <c r="G114" s="88">
        <f>(G110+B108)*10</f>
        <v>1243</v>
      </c>
      <c r="H114" s="88">
        <f>(H110+B108)*10</f>
        <v>1244</v>
      </c>
      <c r="I114" s="88">
        <f>(I110+B108)*10</f>
        <v>1245</v>
      </c>
      <c r="J114" s="88">
        <f>(J110+B108)*10</f>
        <v>1246</v>
      </c>
      <c r="K114" s="88">
        <f>(K110+B108)*10</f>
        <v>1247</v>
      </c>
      <c r="L114" s="88">
        <f>(L110+B108)*10</f>
        <v>1248</v>
      </c>
      <c r="M114" s="88">
        <f>(M110+B108)*10</f>
        <v>1249</v>
      </c>
      <c r="N114" s="88">
        <f>(N110+B108)*10</f>
        <v>1250</v>
      </c>
      <c r="O114" s="96" t="s">
        <v>291</v>
      </c>
    </row>
    <row r="115" spans="1:15">
      <c r="A115" s="217"/>
      <c r="B115" s="217"/>
      <c r="C115" s="217"/>
      <c r="D115" s="217"/>
      <c r="E115" s="217"/>
      <c r="F115" s="217"/>
      <c r="G115" s="217"/>
      <c r="H115" s="217"/>
      <c r="I115" s="217"/>
      <c r="J115" s="217"/>
      <c r="K115" s="217"/>
      <c r="L115" s="217"/>
      <c r="M115" s="217"/>
      <c r="N115" s="217"/>
      <c r="O115" s="217"/>
    </row>
    <row r="116" spans="1:15">
      <c r="A116" s="88" t="s">
        <v>244</v>
      </c>
      <c r="B116" s="88">
        <f>為替!N5</f>
        <v>123.76</v>
      </c>
      <c r="C116" s="218"/>
      <c r="D116" s="219"/>
      <c r="E116" s="219"/>
      <c r="F116" s="219"/>
      <c r="G116" s="219"/>
      <c r="H116" s="219"/>
      <c r="I116" s="219"/>
      <c r="J116" s="219"/>
      <c r="K116" s="219"/>
      <c r="L116" s="219"/>
      <c r="M116" s="219"/>
      <c r="N116" s="219"/>
      <c r="O116" s="219"/>
    </row>
    <row r="117" spans="1:15">
      <c r="A117" s="89" t="s">
        <v>245</v>
      </c>
      <c r="B117" s="92" t="s">
        <v>225</v>
      </c>
      <c r="C117" s="89" t="s">
        <v>227</v>
      </c>
      <c r="D117" s="94">
        <v>0</v>
      </c>
      <c r="E117" s="89">
        <v>1</v>
      </c>
      <c r="F117" s="89">
        <v>2</v>
      </c>
      <c r="G117" s="89">
        <v>3</v>
      </c>
      <c r="H117" s="89">
        <v>4</v>
      </c>
      <c r="I117" s="89">
        <v>5</v>
      </c>
      <c r="J117" s="89">
        <v>6</v>
      </c>
      <c r="K117" s="89">
        <v>7</v>
      </c>
      <c r="L117" s="89">
        <v>8</v>
      </c>
      <c r="M117" s="89">
        <v>9</v>
      </c>
      <c r="N117" s="89">
        <v>10</v>
      </c>
      <c r="O117" s="92" t="s">
        <v>225</v>
      </c>
    </row>
    <row r="118" spans="1:15" ht="26.4">
      <c r="A118" s="88" t="s">
        <v>224</v>
      </c>
      <c r="B118" s="93">
        <f>B116 - FLOOR(B116, 1)</f>
        <v>0.76000000000000512</v>
      </c>
      <c r="C118" s="88" t="s">
        <v>269</v>
      </c>
      <c r="D118" s="95">
        <f>(D117+B118)</f>
        <v>0.76000000000000512</v>
      </c>
      <c r="E118" s="88">
        <f>(E117+B118)</f>
        <v>1.7600000000000051</v>
      </c>
      <c r="F118" s="88">
        <f>(F117+B118)</f>
        <v>2.7600000000000051</v>
      </c>
      <c r="G118" s="88">
        <f>(G117+B118)</f>
        <v>3.7600000000000051</v>
      </c>
      <c r="H118" s="88">
        <f>(H117+B118)</f>
        <v>4.7600000000000051</v>
      </c>
      <c r="I118" s="88">
        <f>(I117+B118)</f>
        <v>5.7600000000000051</v>
      </c>
      <c r="J118" s="88">
        <f>(J117+B118)</f>
        <v>6.7600000000000051</v>
      </c>
      <c r="K118" s="88">
        <f>(K117+B118)</f>
        <v>7.7600000000000051</v>
      </c>
      <c r="L118" s="88">
        <f>(L117+B118)</f>
        <v>8.7600000000000051</v>
      </c>
      <c r="M118" s="88">
        <f>(M117+B118)</f>
        <v>9.7600000000000051</v>
      </c>
      <c r="N118" s="88">
        <f>(N117+B118)</f>
        <v>10.760000000000005</v>
      </c>
      <c r="O118" s="126" t="s">
        <v>347</v>
      </c>
    </row>
    <row r="119" spans="1:15">
      <c r="A119" s="220" t="s">
        <v>29</v>
      </c>
      <c r="B119" s="224"/>
      <c r="C119" s="88" t="s">
        <v>343</v>
      </c>
      <c r="D119" s="95">
        <f>(B116-D118)*1</f>
        <v>123</v>
      </c>
      <c r="E119" s="88">
        <f>(B116-E118)*1</f>
        <v>122</v>
      </c>
      <c r="F119" s="88">
        <f>(B116-F118)*1</f>
        <v>121</v>
      </c>
      <c r="G119" s="88">
        <f>(B116-G118)*1</f>
        <v>120</v>
      </c>
      <c r="H119" s="88">
        <f>(B116-H118)*1</f>
        <v>119</v>
      </c>
      <c r="I119" s="88">
        <f>(B116-I118)*1</f>
        <v>118</v>
      </c>
      <c r="J119" s="88">
        <f>(B116-J118)*1</f>
        <v>117</v>
      </c>
      <c r="K119" s="88">
        <f>(B116-K118)*1</f>
        <v>116</v>
      </c>
      <c r="L119" s="88">
        <f>(B116-L118)*1</f>
        <v>115</v>
      </c>
      <c r="M119" s="88">
        <f>(B116-M118)*1</f>
        <v>114</v>
      </c>
      <c r="N119" s="88">
        <f>(B116-N118)*1</f>
        <v>113</v>
      </c>
      <c r="O119" s="89" t="s">
        <v>290</v>
      </c>
    </row>
    <row r="120" spans="1:15">
      <c r="A120" s="102"/>
      <c r="B120" s="102"/>
      <c r="C120" s="88" t="s">
        <v>278</v>
      </c>
      <c r="D120" s="88">
        <f>(B116-D118)*2</f>
        <v>246</v>
      </c>
      <c r="E120" s="88">
        <f>(B116-E118)*2</f>
        <v>244</v>
      </c>
      <c r="F120" s="88">
        <f>(B116-F118)*2</f>
        <v>242</v>
      </c>
      <c r="G120" s="88">
        <f>(B116-G118)*2</f>
        <v>240</v>
      </c>
      <c r="H120" s="88">
        <f>(B116-H118)*2</f>
        <v>238</v>
      </c>
      <c r="I120" s="88">
        <f>(B116-I118)*2</f>
        <v>236</v>
      </c>
      <c r="J120" s="88">
        <f>(B116-J118)*2</f>
        <v>234</v>
      </c>
      <c r="K120" s="88">
        <f>(B116-K118)*2</f>
        <v>232</v>
      </c>
      <c r="L120" s="88">
        <f>(B116-L118)*2</f>
        <v>230</v>
      </c>
      <c r="M120" s="88">
        <f>(B116-M118)*2</f>
        <v>228</v>
      </c>
      <c r="N120" s="88">
        <f>(B116-N118)*2</f>
        <v>226</v>
      </c>
      <c r="O120" s="89"/>
    </row>
    <row r="121" spans="1:15">
      <c r="A121" s="102"/>
      <c r="B121" s="102"/>
      <c r="C121" s="88" t="s">
        <v>279</v>
      </c>
      <c r="D121" s="88">
        <f>(B116-D118)*5</f>
        <v>615</v>
      </c>
      <c r="E121" s="88">
        <f>(B116-E118)*5</f>
        <v>610</v>
      </c>
      <c r="F121" s="88">
        <f>(B116-F118)*5</f>
        <v>605</v>
      </c>
      <c r="G121" s="88">
        <f>(B116-G118)*5</f>
        <v>600</v>
      </c>
      <c r="H121" s="88">
        <f>(B116-H118)*5</f>
        <v>595</v>
      </c>
      <c r="I121" s="88">
        <f>(B116-I118)*5</f>
        <v>590</v>
      </c>
      <c r="J121" s="88">
        <f>(B116-J118)*5</f>
        <v>585</v>
      </c>
      <c r="K121" s="88">
        <f>(B116-K118)*5</f>
        <v>580</v>
      </c>
      <c r="L121" s="88">
        <f>(B116-L118)*5</f>
        <v>575</v>
      </c>
      <c r="M121" s="88">
        <f>(B116-M118)*5</f>
        <v>570</v>
      </c>
      <c r="N121" s="88">
        <f>(B116-N118)*5</f>
        <v>565</v>
      </c>
      <c r="O121" s="89"/>
    </row>
    <row r="122" spans="1:15">
      <c r="A122" s="102"/>
      <c r="B122" s="102"/>
      <c r="C122" s="88" t="s">
        <v>336</v>
      </c>
      <c r="D122" s="88">
        <f>(B116-D118)*10</f>
        <v>1230</v>
      </c>
      <c r="E122" s="88">
        <f>(B116-E118)*10</f>
        <v>1220</v>
      </c>
      <c r="F122" s="88">
        <f>(B116-F118)*10</f>
        <v>1210</v>
      </c>
      <c r="G122" s="88">
        <f>(B116-G118)*10</f>
        <v>1200</v>
      </c>
      <c r="H122" s="88">
        <f>(B116-H118)*10</f>
        <v>1190</v>
      </c>
      <c r="I122" s="88">
        <f>(B116-I118)*10</f>
        <v>1180</v>
      </c>
      <c r="J122" s="88">
        <f>(B116-J118)*10</f>
        <v>1170</v>
      </c>
      <c r="K122" s="88">
        <f>(B116-K118)*10</f>
        <v>1160</v>
      </c>
      <c r="L122" s="88">
        <f>(B116-L118)*10</f>
        <v>1150</v>
      </c>
      <c r="M122" s="88">
        <f>(B116-M118)*10</f>
        <v>1140</v>
      </c>
      <c r="N122" s="88">
        <f>(B116-N118)*10</f>
        <v>1130</v>
      </c>
      <c r="O122" s="89" t="s">
        <v>271</v>
      </c>
    </row>
    <row r="123" spans="1:15">
      <c r="A123" s="219"/>
      <c r="B123" s="219"/>
      <c r="C123" s="219"/>
      <c r="D123" s="219"/>
      <c r="E123" s="219"/>
      <c r="F123" s="219"/>
      <c r="G123" s="219"/>
      <c r="H123" s="219"/>
      <c r="I123" s="219"/>
      <c r="J123" s="219"/>
      <c r="K123" s="219"/>
      <c r="L123" s="219"/>
      <c r="M123" s="219"/>
      <c r="N123" s="219"/>
      <c r="O123" s="219"/>
    </row>
    <row r="124" spans="1:15">
      <c r="A124" s="217"/>
      <c r="B124" s="217"/>
      <c r="C124" s="217"/>
      <c r="D124" s="217"/>
      <c r="E124" s="217"/>
      <c r="F124" s="217"/>
      <c r="G124" s="217"/>
      <c r="H124" s="217"/>
      <c r="I124" s="217"/>
      <c r="J124" s="217"/>
      <c r="K124" s="217"/>
      <c r="L124" s="217"/>
      <c r="M124" s="217"/>
      <c r="N124" s="217"/>
      <c r="O124" s="217"/>
    </row>
    <row r="125" spans="1:15">
      <c r="A125" s="88" t="s">
        <v>15</v>
      </c>
      <c r="B125" s="108">
        <f>ほげ!A11</f>
        <v>0.108</v>
      </c>
      <c r="C125" s="111" t="s">
        <v>285</v>
      </c>
      <c r="D125" s="113">
        <f>B125*1000</f>
        <v>108</v>
      </c>
      <c r="E125" s="112" t="s">
        <v>286</v>
      </c>
      <c r="F125" s="112" t="s">
        <v>288</v>
      </c>
      <c r="G125" s="113">
        <f>B125*1000</f>
        <v>108</v>
      </c>
      <c r="H125" s="112" t="s">
        <v>286</v>
      </c>
      <c r="I125" s="219" t="s">
        <v>296</v>
      </c>
      <c r="J125" s="219"/>
      <c r="K125" s="219"/>
      <c r="L125" s="219"/>
      <c r="M125" s="219"/>
      <c r="N125" s="219"/>
      <c r="O125" s="112"/>
    </row>
    <row r="126" spans="1:15" ht="26.4">
      <c r="A126" s="90" t="s">
        <v>249</v>
      </c>
      <c r="B126" s="97" t="s">
        <v>226</v>
      </c>
      <c r="C126" s="96" t="s">
        <v>228</v>
      </c>
      <c r="D126" s="106">
        <v>0</v>
      </c>
      <c r="E126" s="106">
        <v>1E-3</v>
      </c>
      <c r="F126" s="106">
        <v>2E-3</v>
      </c>
      <c r="G126" s="106">
        <v>3.0000000000000001E-3</v>
      </c>
      <c r="H126" s="106">
        <v>4.0000000000000001E-3</v>
      </c>
      <c r="I126" s="106">
        <v>5.0000000000000001E-3</v>
      </c>
      <c r="J126" s="106">
        <v>6.0000000000000001E-3</v>
      </c>
      <c r="K126" s="106">
        <v>7.0000000000000001E-3</v>
      </c>
      <c r="L126" s="106">
        <v>8.0000000000000002E-3</v>
      </c>
      <c r="M126" s="106">
        <v>8.9999999999999993E-3</v>
      </c>
      <c r="N126" s="106">
        <v>0.01</v>
      </c>
      <c r="O126" s="97" t="s">
        <v>346</v>
      </c>
    </row>
    <row r="127" spans="1:15">
      <c r="A127" s="88" t="s">
        <v>294</v>
      </c>
      <c r="B127" s="107">
        <f>CEILING(B125*1000, 1)/1000 - B125</f>
        <v>0</v>
      </c>
      <c r="C127" s="88" t="s">
        <v>269</v>
      </c>
      <c r="D127" s="115">
        <f>(D126+$B$127)</f>
        <v>0</v>
      </c>
      <c r="E127" s="115">
        <f t="shared" ref="E127:N127" si="0">(E126+$B$127)</f>
        <v>1E-3</v>
      </c>
      <c r="F127" s="115">
        <f t="shared" si="0"/>
        <v>2E-3</v>
      </c>
      <c r="G127" s="115">
        <f t="shared" si="0"/>
        <v>3.0000000000000001E-3</v>
      </c>
      <c r="H127" s="115">
        <f t="shared" si="0"/>
        <v>4.0000000000000001E-3</v>
      </c>
      <c r="I127" s="115">
        <f t="shared" si="0"/>
        <v>5.0000000000000001E-3</v>
      </c>
      <c r="J127" s="115">
        <f t="shared" si="0"/>
        <v>6.0000000000000001E-3</v>
      </c>
      <c r="K127" s="115">
        <f t="shared" si="0"/>
        <v>7.0000000000000001E-3</v>
      </c>
      <c r="L127" s="115">
        <f t="shared" si="0"/>
        <v>8.0000000000000002E-3</v>
      </c>
      <c r="M127" s="115">
        <f t="shared" si="0"/>
        <v>8.9999999999999993E-3</v>
      </c>
      <c r="N127" s="115">
        <f t="shared" si="0"/>
        <v>0.01</v>
      </c>
      <c r="O127" s="96" t="s">
        <v>290</v>
      </c>
    </row>
    <row r="128" spans="1:15" ht="12.6" customHeight="1">
      <c r="A128" s="222" t="s">
        <v>28</v>
      </c>
      <c r="B128" s="223"/>
      <c r="C128" s="88" t="s">
        <v>295</v>
      </c>
      <c r="D128" s="88">
        <f>($D$127+$B$125)*1</f>
        <v>0.108</v>
      </c>
      <c r="E128" s="88">
        <f>($E$127+$B$125)*1</f>
        <v>0.109</v>
      </c>
      <c r="F128" s="88">
        <f>($F$127+$B$125)*1</f>
        <v>0.11</v>
      </c>
      <c r="G128" s="130">
        <f>($G$127+$B$125)*1</f>
        <v>0.111</v>
      </c>
      <c r="H128" s="88">
        <f>($H$127+$B$125)*1</f>
        <v>0.112</v>
      </c>
      <c r="I128" s="88">
        <f>($I$127+$B$125)*1</f>
        <v>0.113</v>
      </c>
      <c r="J128" s="88">
        <f>($J$127+$B$125)*1</f>
        <v>0.114</v>
      </c>
      <c r="K128" s="88">
        <f>($K$127+$B$125)*1</f>
        <v>0.115</v>
      </c>
      <c r="L128" s="88">
        <f>($L$127+$B$125)*1</f>
        <v>0.11599999999999999</v>
      </c>
      <c r="M128" s="88">
        <f>($M$127+$B$125)*1</f>
        <v>0.11699999999999999</v>
      </c>
      <c r="N128" s="88">
        <f>($N$127+$B$125)*1</f>
        <v>0.11799999999999999</v>
      </c>
      <c r="O128" s="96"/>
    </row>
    <row r="129" spans="1:15" ht="12.6" customHeight="1">
      <c r="A129" s="101"/>
      <c r="B129" s="101"/>
      <c r="C129" s="88" t="s">
        <v>280</v>
      </c>
      <c r="D129" s="88">
        <f>($D$127+$B$125)*100</f>
        <v>10.8</v>
      </c>
      <c r="E129" s="88">
        <f>($E$127+$B$125)*100</f>
        <v>10.9</v>
      </c>
      <c r="F129" s="88">
        <f>($F$127+$B$125)*100</f>
        <v>11</v>
      </c>
      <c r="G129" s="131">
        <f>($G$127+$B$125)*100</f>
        <v>11.1</v>
      </c>
      <c r="H129" s="88">
        <f>($H$127+$B$125)*100</f>
        <v>11.200000000000001</v>
      </c>
      <c r="I129" s="88">
        <f>($I$127+$B$125)*100</f>
        <v>11.3</v>
      </c>
      <c r="J129" s="88">
        <f>($J$127+$B$125)*100</f>
        <v>11.4</v>
      </c>
      <c r="K129" s="88">
        <f>($K$127+$B$125)*100</f>
        <v>11.5</v>
      </c>
      <c r="L129" s="88">
        <f>($L$127+$B$125)*100</f>
        <v>11.6</v>
      </c>
      <c r="M129" s="88">
        <f>($M$127+$B$125)*100</f>
        <v>11.7</v>
      </c>
      <c r="N129" s="88">
        <f>($N$127+$B$125)*100</f>
        <v>11.799999999999999</v>
      </c>
      <c r="O129" s="96"/>
    </row>
    <row r="130" spans="1:15">
      <c r="A130" s="101"/>
      <c r="B130" s="101"/>
      <c r="C130" s="88" t="s">
        <v>282</v>
      </c>
      <c r="D130" s="88">
        <f>($D$127+$B$125)*1000</f>
        <v>108</v>
      </c>
      <c r="E130" s="88">
        <f>($E$127+$B$125)*1000</f>
        <v>109</v>
      </c>
      <c r="F130" s="88">
        <f>($F$127+$B$125)*1000</f>
        <v>110</v>
      </c>
      <c r="G130" s="131">
        <f>($G$127+$B$125)*1000</f>
        <v>111</v>
      </c>
      <c r="H130" s="88">
        <f>($H$127+$B$125)*1000</f>
        <v>112</v>
      </c>
      <c r="I130" s="88">
        <f>($I$127+$B$125)*1000</f>
        <v>113</v>
      </c>
      <c r="J130" s="88">
        <f>($J$127+$B$125)*1000</f>
        <v>114</v>
      </c>
      <c r="K130" s="88">
        <f>($K$127+$B$125)*1000</f>
        <v>115</v>
      </c>
      <c r="L130" s="88">
        <f>($L$127+$B$125)*1000</f>
        <v>115.99999999999999</v>
      </c>
      <c r="M130" s="88">
        <f>($M$127+$B$125)*1000</f>
        <v>117</v>
      </c>
      <c r="N130" s="88">
        <f>($N$127+$B$125)*1000</f>
        <v>118</v>
      </c>
      <c r="O130" s="96" t="s">
        <v>291</v>
      </c>
    </row>
    <row r="131" spans="1:15">
      <c r="A131" s="217"/>
      <c r="B131" s="217"/>
      <c r="C131" s="217"/>
      <c r="D131" s="217"/>
      <c r="E131" s="217"/>
      <c r="F131" s="217"/>
      <c r="G131" s="217"/>
      <c r="H131" s="217"/>
      <c r="I131" s="217"/>
      <c r="J131" s="217"/>
      <c r="K131" s="217"/>
      <c r="L131" s="217"/>
      <c r="M131" s="217"/>
      <c r="N131" s="217"/>
      <c r="O131" s="217"/>
    </row>
    <row r="132" spans="1:15">
      <c r="A132" s="88" t="s">
        <v>247</v>
      </c>
      <c r="B132" s="88">
        <f>ほげ!A11</f>
        <v>0.108</v>
      </c>
      <c r="C132" s="111" t="s">
        <v>285</v>
      </c>
      <c r="D132" s="113">
        <f>(B132*1000)</f>
        <v>108</v>
      </c>
      <c r="E132" s="112" t="s">
        <v>287</v>
      </c>
      <c r="F132" s="112" t="s">
        <v>289</v>
      </c>
      <c r="G132" s="113">
        <f>B132*10000</f>
        <v>1080</v>
      </c>
      <c r="H132" s="112" t="s">
        <v>286</v>
      </c>
      <c r="I132" s="219" t="s">
        <v>296</v>
      </c>
      <c r="J132" s="219"/>
      <c r="K132" s="219"/>
      <c r="L132" s="219"/>
      <c r="M132" s="219"/>
      <c r="N132" s="219"/>
      <c r="O132" s="112"/>
    </row>
    <row r="133" spans="1:15" ht="26.4">
      <c r="A133" s="89" t="s">
        <v>248</v>
      </c>
      <c r="B133" s="92" t="s">
        <v>225</v>
      </c>
      <c r="C133" s="89" t="s">
        <v>227</v>
      </c>
      <c r="D133" s="109">
        <v>0</v>
      </c>
      <c r="E133" s="110">
        <v>1E-3</v>
      </c>
      <c r="F133" s="110">
        <v>2E-3</v>
      </c>
      <c r="G133" s="110">
        <v>3.0000000000000001E-3</v>
      </c>
      <c r="H133" s="110">
        <v>4.0000000000000001E-3</v>
      </c>
      <c r="I133" s="110">
        <v>5.0000000000000001E-3</v>
      </c>
      <c r="J133" s="110">
        <v>6.0000000000000001E-3</v>
      </c>
      <c r="K133" s="110">
        <v>7.0000000000000001E-3</v>
      </c>
      <c r="L133" s="110">
        <v>8.0000000000000002E-3</v>
      </c>
      <c r="M133" s="110">
        <v>8.9999999999999993E-3</v>
      </c>
      <c r="N133" s="110">
        <v>0.01</v>
      </c>
      <c r="O133" s="126" t="s">
        <v>347</v>
      </c>
    </row>
    <row r="134" spans="1:15">
      <c r="A134" s="88"/>
      <c r="B134" s="93">
        <f>B132 - FLOOR(B132*1000, 1)/1000</f>
        <v>0</v>
      </c>
      <c r="C134" s="88" t="s">
        <v>269</v>
      </c>
      <c r="D134" s="115">
        <f>$B$134+D133</f>
        <v>0</v>
      </c>
      <c r="E134" s="115">
        <f t="shared" ref="E134:N134" si="1">$B$134+E133</f>
        <v>1E-3</v>
      </c>
      <c r="F134" s="115">
        <f t="shared" si="1"/>
        <v>2E-3</v>
      </c>
      <c r="G134" s="115">
        <f t="shared" si="1"/>
        <v>3.0000000000000001E-3</v>
      </c>
      <c r="H134" s="115">
        <f t="shared" si="1"/>
        <v>4.0000000000000001E-3</v>
      </c>
      <c r="I134" s="115">
        <f t="shared" si="1"/>
        <v>5.0000000000000001E-3</v>
      </c>
      <c r="J134" s="115">
        <f t="shared" si="1"/>
        <v>6.0000000000000001E-3</v>
      </c>
      <c r="K134" s="115">
        <f t="shared" si="1"/>
        <v>7.0000000000000001E-3</v>
      </c>
      <c r="L134" s="115">
        <f t="shared" si="1"/>
        <v>8.0000000000000002E-3</v>
      </c>
      <c r="M134" s="115">
        <f t="shared" si="1"/>
        <v>8.9999999999999993E-3</v>
      </c>
      <c r="N134" s="115">
        <f t="shared" si="1"/>
        <v>0.01</v>
      </c>
      <c r="O134" s="89" t="s">
        <v>290</v>
      </c>
    </row>
    <row r="135" spans="1:15">
      <c r="A135" s="220" t="s">
        <v>29</v>
      </c>
      <c r="B135" s="220"/>
      <c r="C135" s="88" t="s">
        <v>295</v>
      </c>
      <c r="D135" s="114">
        <f>($B$132-$D$134)*1</f>
        <v>0.108</v>
      </c>
      <c r="E135" s="114">
        <f>($B$132-$E$134)*1</f>
        <v>0.107</v>
      </c>
      <c r="F135" s="114">
        <f>($B$132-$F$134)*1</f>
        <v>0.106</v>
      </c>
      <c r="G135" s="114">
        <f>($B$132-$G$134)*1</f>
        <v>0.105</v>
      </c>
      <c r="H135" s="114">
        <f>($B$132-$H$134)*1</f>
        <v>0.104</v>
      </c>
      <c r="I135" s="114">
        <f>($B$132-$I$134)*1</f>
        <v>0.10299999999999999</v>
      </c>
      <c r="J135" s="114">
        <f>($B$132-$J$134)*1</f>
        <v>0.10199999999999999</v>
      </c>
      <c r="K135" s="114">
        <f>($B$132-$K$134)*1</f>
        <v>0.10099999999999999</v>
      </c>
      <c r="L135" s="114">
        <f>($B$132-$L$134)*1</f>
        <v>0.1</v>
      </c>
      <c r="M135" s="114">
        <f>($B$132-$M$134)*1</f>
        <v>9.9000000000000005E-2</v>
      </c>
      <c r="N135" s="114">
        <f>($B$132-$N$134)*1</f>
        <v>9.8000000000000004E-2</v>
      </c>
      <c r="O135" s="89"/>
    </row>
    <row r="136" spans="1:15">
      <c r="A136" s="102"/>
      <c r="B136" s="102"/>
      <c r="C136" s="88" t="s">
        <v>281</v>
      </c>
      <c r="D136" s="114">
        <f>($B$132-$D$134)*100</f>
        <v>10.8</v>
      </c>
      <c r="E136" s="114">
        <f>($B$132-$E$134)*100</f>
        <v>10.7</v>
      </c>
      <c r="F136" s="114">
        <f>($B$132-$F$134)*100</f>
        <v>10.6</v>
      </c>
      <c r="G136" s="114">
        <f>($B$132-$G$134)*100</f>
        <v>10.5</v>
      </c>
      <c r="H136" s="114">
        <f>($B$132-$H$134)*100</f>
        <v>10.4</v>
      </c>
      <c r="I136" s="114">
        <f>($B$132-$I$134)*100</f>
        <v>10.299999999999999</v>
      </c>
      <c r="J136" s="114">
        <f>($B$132-$J$134)*100</f>
        <v>10.199999999999999</v>
      </c>
      <c r="K136" s="114">
        <f>($B$132-$K$134)*100</f>
        <v>10.1</v>
      </c>
      <c r="L136" s="114">
        <f>($B$132-$L$134)*100</f>
        <v>10</v>
      </c>
      <c r="M136" s="114">
        <f>($B$132-$M$134)*100</f>
        <v>9.9</v>
      </c>
      <c r="N136" s="114">
        <f>($B$132-$N$134)*100</f>
        <v>9.8000000000000007</v>
      </c>
      <c r="O136" s="89"/>
    </row>
    <row r="137" spans="1:15">
      <c r="A137" s="102"/>
      <c r="B137" s="102"/>
      <c r="C137" s="88" t="s">
        <v>283</v>
      </c>
      <c r="D137" s="114">
        <f>($B$132-$D$134)*1000</f>
        <v>108</v>
      </c>
      <c r="E137" s="114">
        <f>($B$132-$E$134)*1000</f>
        <v>107</v>
      </c>
      <c r="F137" s="114">
        <f>($B$132-$F$134)*1000</f>
        <v>106</v>
      </c>
      <c r="G137" s="114">
        <f>($B$132-$G$134)*1000</f>
        <v>105</v>
      </c>
      <c r="H137" s="114">
        <f>($B$132-$H$134)*1000</f>
        <v>104</v>
      </c>
      <c r="I137" s="114">
        <f>($B$132-$I$134)*1000</f>
        <v>103</v>
      </c>
      <c r="J137" s="114">
        <f>($B$132-$J$134)*1000</f>
        <v>102</v>
      </c>
      <c r="K137" s="114">
        <f>($B$132-$K$134)*1000</f>
        <v>100.99999999999999</v>
      </c>
      <c r="L137" s="114">
        <f>($B$132-$L$134)*1000</f>
        <v>100</v>
      </c>
      <c r="M137" s="114">
        <f>($B$132-$M$134)*1000</f>
        <v>99</v>
      </c>
      <c r="N137" s="114">
        <f>($B$132-$N$134)*1000</f>
        <v>98</v>
      </c>
      <c r="O137" s="89" t="s">
        <v>292</v>
      </c>
    </row>
    <row r="138" spans="1:15">
      <c r="A138" s="219"/>
      <c r="B138" s="219"/>
      <c r="C138" s="219"/>
      <c r="D138" s="219"/>
      <c r="E138" s="219"/>
      <c r="F138" s="219"/>
      <c r="G138" s="219"/>
      <c r="H138" s="219"/>
      <c r="I138" s="219"/>
      <c r="J138" s="219"/>
      <c r="K138" s="219"/>
      <c r="L138" s="219"/>
      <c r="M138" s="219"/>
      <c r="N138" s="219"/>
      <c r="O138" s="219"/>
    </row>
    <row r="139" spans="1:15">
      <c r="A139" s="70"/>
      <c r="B139" s="70"/>
      <c r="C139" s="70"/>
      <c r="D139" s="70"/>
      <c r="E139" s="70"/>
      <c r="F139" s="70"/>
      <c r="G139" s="70"/>
      <c r="H139" s="70"/>
      <c r="I139" s="70"/>
      <c r="J139" s="70"/>
      <c r="K139" s="70"/>
      <c r="L139" s="70"/>
      <c r="M139" s="70"/>
      <c r="N139" s="70"/>
      <c r="O139" s="70"/>
    </row>
    <row r="140" spans="1:15">
      <c r="A140" s="70"/>
      <c r="B140" s="70"/>
      <c r="C140" s="70"/>
      <c r="D140" s="70"/>
      <c r="E140" s="70"/>
      <c r="F140" s="70"/>
      <c r="G140" s="70"/>
      <c r="H140" s="70"/>
      <c r="I140" s="70"/>
      <c r="J140" s="70"/>
      <c r="K140" s="70"/>
      <c r="L140" s="70"/>
      <c r="M140" s="70"/>
      <c r="N140" s="70"/>
      <c r="O140" s="70"/>
    </row>
    <row r="141" spans="1:15">
      <c r="A141" s="70"/>
      <c r="B141" s="221" t="s">
        <v>268</v>
      </c>
      <c r="C141" s="221"/>
      <c r="D141" s="221"/>
      <c r="E141" s="221"/>
      <c r="F141" s="221"/>
      <c r="G141" s="221"/>
      <c r="H141" s="221"/>
      <c r="I141" s="221"/>
      <c r="J141" s="221"/>
      <c r="K141" s="221"/>
      <c r="L141" s="221"/>
      <c r="M141" s="221"/>
      <c r="N141" s="221"/>
      <c r="O141" s="70"/>
    </row>
    <row r="142" spans="1:15">
      <c r="A142" s="217"/>
      <c r="B142" s="217"/>
      <c r="C142" s="217"/>
      <c r="D142" s="217"/>
      <c r="E142" s="217"/>
      <c r="F142" s="217"/>
      <c r="G142" s="217"/>
      <c r="H142" s="217"/>
      <c r="I142" s="217"/>
      <c r="J142" s="217"/>
      <c r="K142" s="217"/>
      <c r="L142" s="217"/>
      <c r="M142" s="217"/>
      <c r="N142" s="217"/>
      <c r="O142" s="217"/>
    </row>
    <row r="143" spans="1:15">
      <c r="A143" s="88" t="s">
        <v>76</v>
      </c>
      <c r="B143" s="88">
        <f>為替!D17</f>
        <v>20.329999999999998</v>
      </c>
      <c r="C143" s="218"/>
      <c r="D143" s="219"/>
      <c r="E143" s="219"/>
      <c r="F143" s="219"/>
      <c r="G143" s="219"/>
      <c r="H143" s="219"/>
      <c r="I143" s="219"/>
      <c r="J143" s="219"/>
      <c r="K143" s="219"/>
      <c r="L143" s="219"/>
      <c r="M143" s="219"/>
      <c r="N143" s="219"/>
      <c r="O143" s="219"/>
    </row>
    <row r="144" spans="1:15" ht="30.6" customHeight="1">
      <c r="A144" s="90" t="s">
        <v>252</v>
      </c>
      <c r="B144" s="97" t="s">
        <v>226</v>
      </c>
      <c r="C144" s="96" t="s">
        <v>228</v>
      </c>
      <c r="D144" s="116">
        <v>0</v>
      </c>
      <c r="E144" s="116">
        <v>0.25</v>
      </c>
      <c r="F144" s="116">
        <v>0.5</v>
      </c>
      <c r="G144" s="116">
        <v>0.75</v>
      </c>
      <c r="H144" s="116">
        <v>1</v>
      </c>
      <c r="I144" s="116">
        <v>1.25</v>
      </c>
      <c r="J144" s="116">
        <v>1.5</v>
      </c>
      <c r="K144" s="116">
        <v>1.75</v>
      </c>
      <c r="L144" s="116">
        <v>2</v>
      </c>
      <c r="M144" s="116">
        <v>2.25</v>
      </c>
      <c r="N144" s="116">
        <v>2.5</v>
      </c>
      <c r="O144" s="97" t="s">
        <v>293</v>
      </c>
    </row>
    <row r="145" spans="1:15">
      <c r="A145" s="88" t="s">
        <v>224</v>
      </c>
      <c r="B145" s="98">
        <f>MOD(CEILING(B143, 1) -B143, 1)</f>
        <v>0.67000000000000171</v>
      </c>
      <c r="C145" s="88" t="s">
        <v>269</v>
      </c>
      <c r="D145" s="117">
        <f>SUM(D144+B145)</f>
        <v>0.67000000000000171</v>
      </c>
      <c r="E145" s="117">
        <f>SUM(E144+B145)</f>
        <v>0.92000000000000171</v>
      </c>
      <c r="F145" s="117">
        <f>SUM(F144+B145)</f>
        <v>1.1700000000000017</v>
      </c>
      <c r="G145" s="117">
        <f>SUM(G144+B145)</f>
        <v>1.4200000000000017</v>
      </c>
      <c r="H145" s="117">
        <f>SUM(H144+B145)</f>
        <v>1.6700000000000017</v>
      </c>
      <c r="I145" s="117">
        <f>SUM(I144+B145)</f>
        <v>1.9200000000000017</v>
      </c>
      <c r="J145" s="117">
        <f>SUM(J144+B145)</f>
        <v>2.1700000000000017</v>
      </c>
      <c r="K145" s="117">
        <f>SUM(K144+B145)</f>
        <v>2.4200000000000017</v>
      </c>
      <c r="L145" s="117">
        <f>SUM(L144+B145)</f>
        <v>2.6700000000000017</v>
      </c>
      <c r="M145" s="117">
        <f>SUM(M144+B145)</f>
        <v>2.9200000000000017</v>
      </c>
      <c r="N145" s="117">
        <f>SUM(N144+B145)</f>
        <v>3.1700000000000017</v>
      </c>
      <c r="O145" s="96" t="s">
        <v>272</v>
      </c>
    </row>
    <row r="146" spans="1:15">
      <c r="A146" s="222" t="s">
        <v>28</v>
      </c>
      <c r="B146" s="222"/>
      <c r="C146" s="88" t="s">
        <v>298</v>
      </c>
      <c r="D146" s="117">
        <f>(D145+B143)*1</f>
        <v>21</v>
      </c>
      <c r="E146" s="117">
        <f>(E145+B143)*1</f>
        <v>21.25</v>
      </c>
      <c r="F146" s="117">
        <f>(F145+B143)*1</f>
        <v>21.5</v>
      </c>
      <c r="G146" s="117">
        <f>(G145+B143)*1</f>
        <v>21.75</v>
      </c>
      <c r="H146" s="117">
        <f>(H145+B143)*1</f>
        <v>22</v>
      </c>
      <c r="I146" s="117">
        <f>(I145+B143)*1</f>
        <v>22.25</v>
      </c>
      <c r="J146" s="117">
        <f>(J145+B143)*1</f>
        <v>22.5</v>
      </c>
      <c r="K146" s="117">
        <f>(K145+B143)*1</f>
        <v>22.75</v>
      </c>
      <c r="L146" s="117">
        <f>(L145+B143)*1</f>
        <v>23</v>
      </c>
      <c r="M146" s="117">
        <f>(M145+B143)*1</f>
        <v>23.25</v>
      </c>
      <c r="N146" s="117">
        <f>(N145+B143)*1</f>
        <v>23.5</v>
      </c>
      <c r="O146" s="96"/>
    </row>
    <row r="147" spans="1:15">
      <c r="A147" s="101"/>
      <c r="B147" s="101"/>
      <c r="C147" s="88" t="s">
        <v>297</v>
      </c>
      <c r="D147" s="117">
        <f>(D145+B143)*10</f>
        <v>210</v>
      </c>
      <c r="E147" s="117">
        <f>(E145+B143)*10</f>
        <v>212.5</v>
      </c>
      <c r="F147" s="117">
        <f>(F145+B143)*10</f>
        <v>215</v>
      </c>
      <c r="G147" s="117">
        <f>(G145+B143)*10</f>
        <v>217.5</v>
      </c>
      <c r="H147" s="117">
        <f>(H145+B143)*10</f>
        <v>220</v>
      </c>
      <c r="I147" s="117">
        <f>(I145+B143)*10</f>
        <v>222.5</v>
      </c>
      <c r="J147" s="117">
        <f>(J145+B143)*10</f>
        <v>225</v>
      </c>
      <c r="K147" s="117">
        <f>(K145+B143)*10</f>
        <v>227.5</v>
      </c>
      <c r="L147" s="117">
        <f>(L145+B143)*10</f>
        <v>230</v>
      </c>
      <c r="M147" s="117">
        <f>(M145+B143)*10</f>
        <v>232.5</v>
      </c>
      <c r="N147" s="117">
        <f>(N145+B143)*10</f>
        <v>235</v>
      </c>
      <c r="O147" s="96"/>
    </row>
    <row r="148" spans="1:15">
      <c r="A148" s="101"/>
      <c r="B148" s="101"/>
      <c r="C148" s="88" t="s">
        <v>337</v>
      </c>
      <c r="D148" s="117">
        <f>(D145+B143)*20</f>
        <v>420</v>
      </c>
      <c r="E148" s="117">
        <f>(E145+B143)*20</f>
        <v>425</v>
      </c>
      <c r="F148" s="117">
        <f>(F145+B143)*20</f>
        <v>430</v>
      </c>
      <c r="G148" s="117">
        <f>(G145+B143)*20</f>
        <v>435</v>
      </c>
      <c r="H148" s="117">
        <f>(H145+B143)*20</f>
        <v>440</v>
      </c>
      <c r="I148" s="117">
        <f>(I145+B143)*20</f>
        <v>445</v>
      </c>
      <c r="J148" s="117">
        <f>(J145+B143)*20</f>
        <v>450</v>
      </c>
      <c r="K148" s="117">
        <f>(K145+B143)*20</f>
        <v>455</v>
      </c>
      <c r="L148" s="117">
        <f>(L145+B143)*20</f>
        <v>460</v>
      </c>
      <c r="M148" s="117">
        <f>(M145+B143)*20</f>
        <v>465</v>
      </c>
      <c r="N148" s="117">
        <f>(N145+B143)*20</f>
        <v>470</v>
      </c>
      <c r="O148" s="96" t="s">
        <v>270</v>
      </c>
    </row>
    <row r="149" spans="1:15">
      <c r="A149" s="217"/>
      <c r="B149" s="217"/>
      <c r="C149" s="217"/>
      <c r="D149" s="217"/>
      <c r="E149" s="217"/>
      <c r="F149" s="217"/>
      <c r="G149" s="217"/>
      <c r="H149" s="217"/>
      <c r="I149" s="217"/>
      <c r="J149" s="217"/>
      <c r="K149" s="217"/>
      <c r="L149" s="217"/>
      <c r="M149" s="217"/>
      <c r="N149" s="217"/>
      <c r="O149" s="217"/>
    </row>
    <row r="150" spans="1:15">
      <c r="A150" s="88" t="s">
        <v>250</v>
      </c>
      <c r="B150" s="88">
        <f>為替!D17</f>
        <v>20.329999999999998</v>
      </c>
      <c r="C150" s="218"/>
      <c r="D150" s="219"/>
      <c r="E150" s="219"/>
      <c r="F150" s="219"/>
      <c r="G150" s="219"/>
      <c r="H150" s="219"/>
      <c r="I150" s="219"/>
      <c r="J150" s="219"/>
      <c r="K150" s="219"/>
      <c r="L150" s="219"/>
      <c r="M150" s="219"/>
      <c r="N150" s="219"/>
      <c r="O150" s="219"/>
    </row>
    <row r="151" spans="1:15" ht="26.4">
      <c r="A151" s="89" t="s">
        <v>251</v>
      </c>
      <c r="B151" s="92" t="s">
        <v>225</v>
      </c>
      <c r="C151" s="89" t="s">
        <v>227</v>
      </c>
      <c r="D151" s="94">
        <v>0</v>
      </c>
      <c r="E151" s="89">
        <v>1</v>
      </c>
      <c r="F151" s="89">
        <v>2</v>
      </c>
      <c r="G151" s="89">
        <v>3</v>
      </c>
      <c r="H151" s="89">
        <v>4</v>
      </c>
      <c r="I151" s="89">
        <v>5</v>
      </c>
      <c r="J151" s="89">
        <v>6</v>
      </c>
      <c r="K151" s="89">
        <v>7</v>
      </c>
      <c r="L151" s="89">
        <v>8</v>
      </c>
      <c r="M151" s="89">
        <v>9</v>
      </c>
      <c r="N151" s="89">
        <v>10</v>
      </c>
      <c r="O151" s="126" t="s">
        <v>347</v>
      </c>
    </row>
    <row r="152" spans="1:15">
      <c r="A152" s="88" t="s">
        <v>224</v>
      </c>
      <c r="B152" s="93">
        <f>B150 - FLOOR(B150, 1)</f>
        <v>0.32999999999999829</v>
      </c>
      <c r="C152" s="88" t="s">
        <v>269</v>
      </c>
      <c r="D152" s="95">
        <f>D151+B152</f>
        <v>0.32999999999999829</v>
      </c>
      <c r="E152" s="95">
        <f>E151+B152</f>
        <v>1.3299999999999983</v>
      </c>
      <c r="F152" s="95">
        <f>F151+B152</f>
        <v>2.3299999999999983</v>
      </c>
      <c r="G152" s="95">
        <f>G151+B152</f>
        <v>3.3299999999999983</v>
      </c>
      <c r="H152" s="95">
        <f>H151+B152</f>
        <v>4.3299999999999983</v>
      </c>
      <c r="I152" s="95">
        <f>I151+B152</f>
        <v>5.3299999999999983</v>
      </c>
      <c r="J152" s="95">
        <f>J151+B152</f>
        <v>6.3299999999999983</v>
      </c>
      <c r="K152" s="95">
        <f>K151+B152</f>
        <v>7.3299999999999983</v>
      </c>
      <c r="L152" s="95">
        <f>L151+B152</f>
        <v>8.3299999999999983</v>
      </c>
      <c r="M152" s="95">
        <f>M151+B152</f>
        <v>9.3299999999999983</v>
      </c>
      <c r="N152" s="95">
        <f>N151+B152</f>
        <v>10.329999999999998</v>
      </c>
      <c r="O152" s="89" t="s">
        <v>272</v>
      </c>
    </row>
    <row r="153" spans="1:15">
      <c r="A153" s="220" t="s">
        <v>29</v>
      </c>
      <c r="B153" s="220"/>
      <c r="C153" s="88" t="s">
        <v>298</v>
      </c>
      <c r="D153" s="88">
        <f>(B150-D152)*1</f>
        <v>20</v>
      </c>
      <c r="E153" s="88">
        <f>(B150-E152)*1</f>
        <v>19</v>
      </c>
      <c r="F153" s="88">
        <f>(B150-F152)*1</f>
        <v>18</v>
      </c>
      <c r="G153" s="88">
        <v>2</v>
      </c>
      <c r="H153" s="88">
        <f>(B150-H152)*1</f>
        <v>16</v>
      </c>
      <c r="I153" s="88">
        <f>(B150-I152)*1</f>
        <v>15</v>
      </c>
      <c r="J153" s="88">
        <f>(B150-J152)*1</f>
        <v>14</v>
      </c>
      <c r="K153" s="88">
        <f>(B150-K152)*1</f>
        <v>13</v>
      </c>
      <c r="L153" s="88">
        <f>(B150-L152)*1</f>
        <v>12</v>
      </c>
      <c r="M153" s="88">
        <f>(B150-M152)*1</f>
        <v>11</v>
      </c>
      <c r="N153" s="88">
        <f>(B150-N152)*1</f>
        <v>10</v>
      </c>
      <c r="O153" s="89"/>
    </row>
    <row r="154" spans="1:15">
      <c r="A154" s="102"/>
      <c r="B154" s="102"/>
      <c r="C154" s="88" t="s">
        <v>297</v>
      </c>
      <c r="D154" s="88">
        <f>(B150-D152)*10</f>
        <v>200</v>
      </c>
      <c r="E154" s="88">
        <f>(B150-E152)*10</f>
        <v>190</v>
      </c>
      <c r="F154" s="88">
        <f>(B150-F152)*10</f>
        <v>180</v>
      </c>
      <c r="G154" s="88">
        <f>(B150-G152)*10</f>
        <v>170</v>
      </c>
      <c r="H154" s="88">
        <f>(B150-H152)*10</f>
        <v>160</v>
      </c>
      <c r="I154" s="88">
        <f>(B150-I152)*10</f>
        <v>150</v>
      </c>
      <c r="J154" s="88">
        <f>(B150-J152)*10</f>
        <v>140</v>
      </c>
      <c r="K154" s="88">
        <f>(B150-K152)*10</f>
        <v>130</v>
      </c>
      <c r="L154" s="88">
        <f>(B150-L152)*10</f>
        <v>120</v>
      </c>
      <c r="M154" s="88">
        <f>(B150-M152)*10</f>
        <v>110</v>
      </c>
      <c r="N154" s="88">
        <f>(B150-N152)*10</f>
        <v>100</v>
      </c>
      <c r="O154" s="89"/>
    </row>
    <row r="155" spans="1:15">
      <c r="A155" s="102"/>
      <c r="B155" s="102"/>
      <c r="C155" s="88" t="s">
        <v>337</v>
      </c>
      <c r="D155" s="88">
        <f>(B150-D152)*20</f>
        <v>400</v>
      </c>
      <c r="E155" s="88">
        <f>(B150-E152)*20</f>
        <v>380</v>
      </c>
      <c r="F155" s="88">
        <f>(B150-F152)*20</f>
        <v>360</v>
      </c>
      <c r="G155" s="88">
        <f>(B150-G152)*20</f>
        <v>340</v>
      </c>
      <c r="H155" s="88">
        <f>(B150-H152)*20</f>
        <v>320</v>
      </c>
      <c r="I155" s="88">
        <f>(B150-I152)*20</f>
        <v>300</v>
      </c>
      <c r="J155" s="88">
        <f>(B150-J152)*20</f>
        <v>280</v>
      </c>
      <c r="K155" s="88">
        <f>(B150-K152)*20</f>
        <v>260</v>
      </c>
      <c r="L155" s="88">
        <f>(B150-L152)*20</f>
        <v>240</v>
      </c>
      <c r="M155" s="88">
        <f>(B150-M152)*20</f>
        <v>220</v>
      </c>
      <c r="N155" s="88">
        <f>(B150-N152)*20</f>
        <v>200</v>
      </c>
      <c r="O155" s="89" t="s">
        <v>292</v>
      </c>
    </row>
    <row r="156" spans="1:15">
      <c r="A156" s="219"/>
      <c r="B156" s="219"/>
      <c r="C156" s="219"/>
      <c r="D156" s="219"/>
      <c r="E156" s="219"/>
      <c r="F156" s="219"/>
      <c r="G156" s="219"/>
      <c r="H156" s="219"/>
      <c r="I156" s="219"/>
      <c r="J156" s="219"/>
      <c r="K156" s="219"/>
      <c r="L156" s="219"/>
      <c r="M156" s="219"/>
      <c r="N156" s="219"/>
      <c r="O156" s="219"/>
    </row>
    <row r="158" spans="1:15">
      <c r="A158" s="88" t="s">
        <v>84</v>
      </c>
      <c r="B158" s="88">
        <f>為替!F17</f>
        <v>5.01</v>
      </c>
      <c r="C158" s="218"/>
      <c r="D158" s="219"/>
      <c r="E158" s="219"/>
      <c r="F158" s="219"/>
      <c r="G158" s="219"/>
      <c r="H158" s="219"/>
      <c r="I158" s="219"/>
      <c r="J158" s="219"/>
      <c r="K158" s="219"/>
      <c r="L158" s="219"/>
      <c r="M158" s="219"/>
      <c r="N158" s="219"/>
      <c r="O158" s="219"/>
    </row>
    <row r="159" spans="1:15" ht="26.4">
      <c r="A159" s="90" t="s">
        <v>255</v>
      </c>
      <c r="B159" s="97" t="s">
        <v>226</v>
      </c>
      <c r="C159" s="96" t="s">
        <v>228</v>
      </c>
      <c r="D159" s="91">
        <v>0</v>
      </c>
      <c r="E159" s="91">
        <v>0.1</v>
      </c>
      <c r="F159" s="91">
        <v>0.2</v>
      </c>
      <c r="G159" s="91">
        <v>0.3</v>
      </c>
      <c r="H159" s="91">
        <v>0.4</v>
      </c>
      <c r="I159" s="91">
        <v>0.5</v>
      </c>
      <c r="J159" s="91">
        <v>0.6</v>
      </c>
      <c r="K159" s="91">
        <v>0.7</v>
      </c>
      <c r="L159" s="91">
        <v>0.8</v>
      </c>
      <c r="M159" s="91">
        <v>0.9</v>
      </c>
      <c r="N159" s="91">
        <v>1</v>
      </c>
      <c r="O159" s="97" t="s">
        <v>293</v>
      </c>
    </row>
    <row r="160" spans="1:15">
      <c r="A160" s="88" t="s">
        <v>224</v>
      </c>
      <c r="B160" s="98">
        <f>MOD(CEILING(B158, 1) -B158, 1)</f>
        <v>0.99000000000000021</v>
      </c>
      <c r="C160" s="88" t="s">
        <v>269</v>
      </c>
      <c r="D160" s="88">
        <f>SUM(D159+B160)</f>
        <v>0.99000000000000021</v>
      </c>
      <c r="E160" s="88">
        <f>SUM(E159+B160)</f>
        <v>1.0900000000000003</v>
      </c>
      <c r="F160" s="88">
        <f>SUM(F159+B160)</f>
        <v>1.1900000000000002</v>
      </c>
      <c r="G160" s="88">
        <f>SUM(G159+B160)</f>
        <v>1.2900000000000003</v>
      </c>
      <c r="H160" s="88">
        <f>SUM(H159+B160)</f>
        <v>1.3900000000000001</v>
      </c>
      <c r="I160" s="88">
        <f>SUM(I159+B160)</f>
        <v>1.4900000000000002</v>
      </c>
      <c r="J160" s="88">
        <f>SUM(J159+B160)</f>
        <v>1.5900000000000003</v>
      </c>
      <c r="K160" s="88">
        <f>SUM(K159+B160)</f>
        <v>1.6900000000000002</v>
      </c>
      <c r="L160" s="88">
        <f>SUM(L159+B160)</f>
        <v>1.7900000000000003</v>
      </c>
      <c r="M160" s="88">
        <f>SUM(M159+B160)</f>
        <v>1.8900000000000001</v>
      </c>
      <c r="N160" s="88">
        <f>SUM(N159+B160)</f>
        <v>1.9900000000000002</v>
      </c>
      <c r="O160" s="96" t="s">
        <v>272</v>
      </c>
    </row>
    <row r="161" spans="1:15">
      <c r="A161" s="222" t="s">
        <v>28</v>
      </c>
      <c r="B161" s="222"/>
      <c r="C161" s="88" t="s">
        <v>300</v>
      </c>
      <c r="D161" s="88">
        <f>(D160+B158)*1</f>
        <v>6</v>
      </c>
      <c r="E161" s="88">
        <f>(E160+B158)*1</f>
        <v>6.1</v>
      </c>
      <c r="F161" s="88">
        <f>(F160+B158)*1</f>
        <v>6.2</v>
      </c>
      <c r="G161" s="88">
        <f>(G160+B158)*1</f>
        <v>6.3</v>
      </c>
      <c r="H161" s="88">
        <f>(H160+B158)*1</f>
        <v>6.4</v>
      </c>
      <c r="I161" s="88">
        <f>(I160+B158)*1</f>
        <v>6.5</v>
      </c>
      <c r="J161" s="88">
        <f>(J160+B158)*1</f>
        <v>6.6</v>
      </c>
      <c r="K161" s="88">
        <f>(K160+B158)*1</f>
        <v>6.7</v>
      </c>
      <c r="L161" s="88">
        <f>(L160+B158)*1</f>
        <v>6.8</v>
      </c>
      <c r="M161" s="88">
        <f>(M160+B158)*1</f>
        <v>6.9</v>
      </c>
      <c r="N161" s="88">
        <f>(N160+B158)*1</f>
        <v>7</v>
      </c>
      <c r="O161" s="120"/>
    </row>
    <row r="162" spans="1:15">
      <c r="A162" s="101"/>
      <c r="B162" s="101"/>
      <c r="C162" s="88" t="s">
        <v>299</v>
      </c>
      <c r="D162" s="88">
        <f>(D160+B158)*100</f>
        <v>600</v>
      </c>
      <c r="E162" s="88">
        <f>(E160+B158)*100</f>
        <v>610</v>
      </c>
      <c r="F162" s="88">
        <f>(F160+B158)*100</f>
        <v>620</v>
      </c>
      <c r="G162" s="88">
        <f>(G160+B158)*100</f>
        <v>630</v>
      </c>
      <c r="H162" s="88">
        <f>(H160+B158)*100</f>
        <v>640</v>
      </c>
      <c r="I162" s="88">
        <f>(I160+B158)*100</f>
        <v>650</v>
      </c>
      <c r="J162" s="88">
        <f>(J160+B158)*100</f>
        <v>660</v>
      </c>
      <c r="K162" s="88">
        <f>(K160+B158)*100</f>
        <v>670</v>
      </c>
      <c r="L162" s="88">
        <f>(L160+B158)*100</f>
        <v>680</v>
      </c>
      <c r="M162" s="88">
        <f>(M160+B158)*100</f>
        <v>690</v>
      </c>
      <c r="N162" s="88">
        <f>(N160+B158)*100</f>
        <v>700</v>
      </c>
      <c r="O162" s="96"/>
    </row>
    <row r="163" spans="1:15">
      <c r="A163" s="101"/>
      <c r="B163" s="101"/>
      <c r="C163" s="88" t="s">
        <v>338</v>
      </c>
      <c r="D163" s="88">
        <f>(D160+B158)*200</f>
        <v>1200</v>
      </c>
      <c r="E163" s="88">
        <f>(E160+B158)*200</f>
        <v>1220</v>
      </c>
      <c r="F163" s="88">
        <f>(F160+B158)*200</f>
        <v>1240</v>
      </c>
      <c r="G163" s="88">
        <f>(G160+B158)*200</f>
        <v>1260</v>
      </c>
      <c r="H163" s="88">
        <f>(H160+B158)*200</f>
        <v>1280</v>
      </c>
      <c r="I163" s="88">
        <f>(I160+B158)*200</f>
        <v>1300</v>
      </c>
      <c r="J163" s="88">
        <f>(J160+B158)*200</f>
        <v>1320</v>
      </c>
      <c r="K163" s="88">
        <f>(K160+B158)*200</f>
        <v>1340</v>
      </c>
      <c r="L163" s="88">
        <f>(L160+B158)*200</f>
        <v>1360</v>
      </c>
      <c r="M163" s="88">
        <f>(M160+B158)*200</f>
        <v>1380</v>
      </c>
      <c r="N163" s="88">
        <f>(N160+B158)*200</f>
        <v>1400</v>
      </c>
      <c r="O163" s="96" t="s">
        <v>291</v>
      </c>
    </row>
    <row r="164" spans="1:15">
      <c r="A164" s="217"/>
      <c r="B164" s="217"/>
      <c r="C164" s="217"/>
      <c r="D164" s="217"/>
      <c r="E164" s="217"/>
      <c r="F164" s="217"/>
      <c r="G164" s="217"/>
      <c r="H164" s="217"/>
      <c r="I164" s="217"/>
      <c r="J164" s="217"/>
      <c r="K164" s="217"/>
      <c r="L164" s="217"/>
      <c r="M164" s="217"/>
      <c r="N164" s="217"/>
      <c r="O164" s="217"/>
    </row>
    <row r="165" spans="1:15">
      <c r="A165" s="88" t="s">
        <v>253</v>
      </c>
      <c r="B165" s="88">
        <f>為替!F17</f>
        <v>5.01</v>
      </c>
      <c r="C165" s="218"/>
      <c r="D165" s="219"/>
      <c r="E165" s="219"/>
      <c r="F165" s="219"/>
      <c r="G165" s="219"/>
      <c r="H165" s="219"/>
      <c r="I165" s="219"/>
      <c r="J165" s="219"/>
      <c r="K165" s="219"/>
      <c r="L165" s="219"/>
      <c r="M165" s="219"/>
      <c r="N165" s="219"/>
      <c r="O165" s="219"/>
    </row>
    <row r="166" spans="1:15" ht="26.4">
      <c r="A166" s="89" t="s">
        <v>254</v>
      </c>
      <c r="B166" s="92" t="s">
        <v>225</v>
      </c>
      <c r="C166" s="89" t="s">
        <v>227</v>
      </c>
      <c r="D166" s="121">
        <v>0</v>
      </c>
      <c r="E166" s="122">
        <v>0.1</v>
      </c>
      <c r="F166" s="122">
        <v>0.2</v>
      </c>
      <c r="G166" s="122">
        <v>0.3</v>
      </c>
      <c r="H166" s="122">
        <v>0.4</v>
      </c>
      <c r="I166" s="122">
        <v>0.5</v>
      </c>
      <c r="J166" s="122">
        <v>0.6</v>
      </c>
      <c r="K166" s="122">
        <v>0.7</v>
      </c>
      <c r="L166" s="122">
        <v>0.8</v>
      </c>
      <c r="M166" s="122">
        <v>0.9</v>
      </c>
      <c r="N166" s="122">
        <v>1</v>
      </c>
      <c r="O166" s="126" t="s">
        <v>347</v>
      </c>
    </row>
    <row r="167" spans="1:15">
      <c r="A167" s="88" t="s">
        <v>224</v>
      </c>
      <c r="B167" s="93">
        <f>B165 - FLOOR(B165, 1)</f>
        <v>9.9999999999997868E-3</v>
      </c>
      <c r="C167" s="88" t="s">
        <v>269</v>
      </c>
      <c r="D167" s="95">
        <f>(D166+B167)</f>
        <v>9.9999999999997868E-3</v>
      </c>
      <c r="E167" s="88">
        <f>(E166+B167)</f>
        <v>0.10999999999999979</v>
      </c>
      <c r="F167" s="88">
        <f>(F166+B167)</f>
        <v>0.2099999999999998</v>
      </c>
      <c r="G167" s="88">
        <f>(G166+B167)</f>
        <v>0.30999999999999978</v>
      </c>
      <c r="H167" s="88">
        <f>(H166+B167)</f>
        <v>0.40999999999999981</v>
      </c>
      <c r="I167" s="88">
        <f>(I166+B167)</f>
        <v>0.50999999999999979</v>
      </c>
      <c r="J167" s="88">
        <f>(J166+B167)</f>
        <v>0.60999999999999976</v>
      </c>
      <c r="K167" s="88">
        <f>(K166+B167)</f>
        <v>0.70999999999999974</v>
      </c>
      <c r="L167" s="88">
        <f>(L166+B167)</f>
        <v>0.80999999999999983</v>
      </c>
      <c r="M167" s="88">
        <f>(M166+B167)</f>
        <v>0.90999999999999981</v>
      </c>
      <c r="N167" s="88">
        <f>(N166+B167)</f>
        <v>1.0099999999999998</v>
      </c>
      <c r="O167" s="89" t="s">
        <v>272</v>
      </c>
    </row>
    <row r="168" spans="1:15">
      <c r="A168" s="220" t="s">
        <v>29</v>
      </c>
      <c r="B168" s="224"/>
      <c r="C168" s="88" t="s">
        <v>300</v>
      </c>
      <c r="D168" s="95">
        <f>(B165-D167)*1</f>
        <v>5</v>
      </c>
      <c r="E168" s="88">
        <f>(B165-E167)*1</f>
        <v>4.9000000000000004</v>
      </c>
      <c r="F168" s="88">
        <f>(B165-F167)*1</f>
        <v>4.8</v>
      </c>
      <c r="G168" s="88">
        <f>(B165-G167)*1</f>
        <v>4.7</v>
      </c>
      <c r="H168" s="88">
        <f>(B165-H167)*1</f>
        <v>4.5999999999999996</v>
      </c>
      <c r="I168" s="88">
        <f>(B165-I167)*1</f>
        <v>4.5</v>
      </c>
      <c r="J168" s="88">
        <f>(B165-J167)*1</f>
        <v>4.4000000000000004</v>
      </c>
      <c r="K168" s="88">
        <f>(B165-K167)*1</f>
        <v>4.3</v>
      </c>
      <c r="L168" s="88">
        <f>(B165-L167)*1</f>
        <v>4.2</v>
      </c>
      <c r="M168" s="88">
        <f>(B165-M167)*1</f>
        <v>4.0999999999999996</v>
      </c>
      <c r="N168" s="88">
        <f>(B165-N167)*1</f>
        <v>4</v>
      </c>
      <c r="O168" s="89"/>
    </row>
    <row r="169" spans="1:15">
      <c r="A169" s="102"/>
      <c r="B169" s="102"/>
      <c r="C169" s="88" t="s">
        <v>299</v>
      </c>
      <c r="D169" s="88">
        <f>(B165-D167)*100</f>
        <v>500</v>
      </c>
      <c r="E169" s="88">
        <f>(B165-E167)*100</f>
        <v>490.00000000000006</v>
      </c>
      <c r="F169" s="88">
        <f>(B165-F167)*100</f>
        <v>480</v>
      </c>
      <c r="G169" s="88">
        <f>(B165-G167)*100</f>
        <v>470</v>
      </c>
      <c r="H169" s="88">
        <f>(B165-H167)*100</f>
        <v>459.99999999999994</v>
      </c>
      <c r="I169" s="88">
        <f>(B165-I167)*100</f>
        <v>450</v>
      </c>
      <c r="J169" s="88">
        <f>(B165-J167)*100</f>
        <v>440.00000000000006</v>
      </c>
      <c r="K169" s="88">
        <f>(B165-K167)*100</f>
        <v>430</v>
      </c>
      <c r="L169" s="88">
        <f>(B165-L167)*100</f>
        <v>420</v>
      </c>
      <c r="M169" s="88">
        <f>(B165-M167)*100</f>
        <v>409.99999999999994</v>
      </c>
      <c r="N169" s="88">
        <f>(B165-N167)*100</f>
        <v>400</v>
      </c>
      <c r="O169" s="89"/>
    </row>
    <row r="170" spans="1:15">
      <c r="A170" s="102"/>
      <c r="B170" s="102"/>
      <c r="C170" s="88" t="s">
        <v>338</v>
      </c>
      <c r="D170" s="88">
        <f>(B165-D167)*200</f>
        <v>1000</v>
      </c>
      <c r="E170" s="88">
        <f>(B165-E167)*200</f>
        <v>980.00000000000011</v>
      </c>
      <c r="F170" s="88">
        <f>(B165-F167)*200</f>
        <v>960</v>
      </c>
      <c r="G170" s="88">
        <f>(B165-G167)*200</f>
        <v>940</v>
      </c>
      <c r="H170" s="88">
        <f>(B165-H167)*200</f>
        <v>919.99999999999989</v>
      </c>
      <c r="I170" s="88">
        <f>(B165-I167)*200</f>
        <v>900</v>
      </c>
      <c r="J170" s="88">
        <f>(B165-J167)*200</f>
        <v>880.00000000000011</v>
      </c>
      <c r="K170" s="88">
        <f>(B165-K167)*200</f>
        <v>860</v>
      </c>
      <c r="L170" s="88">
        <f>(B165-L167)*200</f>
        <v>840</v>
      </c>
      <c r="M170" s="88">
        <f>(B165-M167)*200</f>
        <v>819.99999999999989</v>
      </c>
      <c r="N170" s="88">
        <f>(B165-N167)*200</f>
        <v>800</v>
      </c>
      <c r="O170" s="89" t="s">
        <v>292</v>
      </c>
    </row>
    <row r="171" spans="1:15">
      <c r="A171" s="219"/>
      <c r="B171" s="219"/>
      <c r="C171" s="219"/>
      <c r="D171" s="219"/>
      <c r="E171" s="219"/>
      <c r="F171" s="219"/>
      <c r="G171" s="219"/>
      <c r="H171" s="219"/>
      <c r="I171" s="219"/>
      <c r="J171" s="219"/>
      <c r="K171" s="219"/>
      <c r="L171" s="219"/>
      <c r="M171" s="219"/>
      <c r="N171" s="219"/>
      <c r="O171" s="219"/>
    </row>
    <row r="172" spans="1:15">
      <c r="A172" s="70"/>
      <c r="B172" s="70"/>
      <c r="C172" s="70"/>
      <c r="D172" s="70"/>
      <c r="E172" s="70"/>
      <c r="F172" s="70"/>
      <c r="G172" s="70"/>
      <c r="H172" s="70"/>
      <c r="I172" s="70"/>
      <c r="J172" s="70"/>
      <c r="K172" s="70"/>
      <c r="L172" s="70"/>
      <c r="M172" s="70"/>
      <c r="N172" s="70"/>
      <c r="O172" s="70"/>
    </row>
    <row r="173" spans="1:15">
      <c r="A173" s="70"/>
      <c r="B173" s="70"/>
      <c r="C173" s="70"/>
      <c r="D173" s="70"/>
      <c r="E173" s="70"/>
      <c r="F173" s="70"/>
      <c r="G173" s="70"/>
      <c r="H173" s="70"/>
      <c r="I173" s="70"/>
      <c r="J173" s="70"/>
      <c r="K173" s="70"/>
      <c r="L173" s="70"/>
      <c r="M173" s="70"/>
      <c r="N173" s="70"/>
      <c r="O173" s="70"/>
    </row>
    <row r="174" spans="1:15">
      <c r="A174" s="70"/>
      <c r="B174" s="70"/>
      <c r="C174" s="70"/>
      <c r="D174" s="70"/>
      <c r="E174" s="70"/>
      <c r="F174" s="70"/>
      <c r="G174" s="70"/>
      <c r="H174" s="70"/>
      <c r="I174" s="70"/>
      <c r="J174" s="70"/>
      <c r="K174" s="70"/>
      <c r="L174" s="70"/>
      <c r="M174" s="70"/>
      <c r="N174" s="70"/>
      <c r="O174" s="70"/>
    </row>
    <row r="175" spans="1:15">
      <c r="A175" s="70"/>
      <c r="B175" s="70"/>
      <c r="C175" s="70"/>
      <c r="D175" s="70"/>
      <c r="E175" s="70"/>
      <c r="F175" s="70"/>
      <c r="G175" s="70"/>
      <c r="H175" s="70"/>
      <c r="I175" s="70"/>
      <c r="J175" s="70"/>
      <c r="K175" s="70"/>
      <c r="L175" s="70"/>
      <c r="M175" s="70"/>
      <c r="N175" s="70"/>
      <c r="O175" s="70"/>
    </row>
    <row r="176" spans="1:15">
      <c r="A176" s="70"/>
      <c r="B176" s="221" t="s">
        <v>268</v>
      </c>
      <c r="C176" s="221"/>
      <c r="D176" s="221"/>
      <c r="E176" s="221"/>
      <c r="F176" s="221"/>
      <c r="G176" s="221"/>
      <c r="H176" s="221"/>
      <c r="I176" s="221"/>
      <c r="J176" s="221"/>
      <c r="K176" s="221"/>
      <c r="L176" s="221"/>
      <c r="M176" s="221"/>
      <c r="N176" s="221"/>
      <c r="O176" s="70"/>
    </row>
    <row r="177" spans="1:15">
      <c r="A177" s="217"/>
      <c r="B177" s="217"/>
      <c r="C177" s="217"/>
      <c r="D177" s="217"/>
      <c r="E177" s="217"/>
      <c r="F177" s="217"/>
      <c r="G177" s="217"/>
      <c r="H177" s="217"/>
      <c r="I177" s="217"/>
      <c r="J177" s="217"/>
      <c r="K177" s="217"/>
      <c r="L177" s="217"/>
      <c r="M177" s="217"/>
      <c r="N177" s="217"/>
      <c r="O177" s="217"/>
    </row>
    <row r="178" spans="1:15">
      <c r="A178" s="88" t="s">
        <v>26</v>
      </c>
      <c r="B178" s="88">
        <f>為替!H17</f>
        <v>5.09</v>
      </c>
      <c r="C178" s="218"/>
      <c r="D178" s="219"/>
      <c r="E178" s="219"/>
      <c r="F178" s="219"/>
      <c r="G178" s="219"/>
      <c r="H178" s="219"/>
      <c r="I178" s="219"/>
      <c r="J178" s="219"/>
      <c r="K178" s="219"/>
      <c r="L178" s="219"/>
      <c r="M178" s="219"/>
      <c r="N178" s="219"/>
      <c r="O178" s="219"/>
    </row>
    <row r="179" spans="1:15" ht="26.4">
      <c r="A179" s="90" t="s">
        <v>258</v>
      </c>
      <c r="B179" s="97" t="s">
        <v>226</v>
      </c>
      <c r="C179" s="96" t="s">
        <v>228</v>
      </c>
      <c r="D179" s="91">
        <v>0</v>
      </c>
      <c r="E179" s="91">
        <v>0.1</v>
      </c>
      <c r="F179" s="91">
        <v>0.2</v>
      </c>
      <c r="G179" s="91">
        <v>0.3</v>
      </c>
      <c r="H179" s="91">
        <v>0.4</v>
      </c>
      <c r="I179" s="91">
        <v>0.5</v>
      </c>
      <c r="J179" s="91">
        <v>0.6</v>
      </c>
      <c r="K179" s="91">
        <v>0.7</v>
      </c>
      <c r="L179" s="91">
        <v>0.8</v>
      </c>
      <c r="M179" s="91">
        <v>0.9</v>
      </c>
      <c r="N179" s="91">
        <v>1</v>
      </c>
      <c r="O179" s="97" t="s">
        <v>293</v>
      </c>
    </row>
    <row r="180" spans="1:15">
      <c r="A180" s="88" t="s">
        <v>224</v>
      </c>
      <c r="B180" s="98">
        <f>MOD(CEILING(B178, 1) -B178, 1)</f>
        <v>0.91000000000000014</v>
      </c>
      <c r="C180" s="88" t="s">
        <v>269</v>
      </c>
      <c r="D180" s="88">
        <f>SUM(D179+B180)</f>
        <v>0.91000000000000014</v>
      </c>
      <c r="E180" s="88">
        <f>SUM(E179+B180)</f>
        <v>1.0100000000000002</v>
      </c>
      <c r="F180" s="88">
        <f>SUM(F179+B180)</f>
        <v>1.1100000000000001</v>
      </c>
      <c r="G180" s="88">
        <f>SUM(G179+B180)</f>
        <v>1.2100000000000002</v>
      </c>
      <c r="H180" s="88">
        <f>SUM(H179+B180)</f>
        <v>1.31</v>
      </c>
      <c r="I180" s="88">
        <f>SUM(I179+B180)</f>
        <v>1.4100000000000001</v>
      </c>
      <c r="J180" s="88">
        <f>SUM(J179+B180)</f>
        <v>1.5100000000000002</v>
      </c>
      <c r="K180" s="88">
        <f>SUM(K179+B180)</f>
        <v>1.61</v>
      </c>
      <c r="L180" s="88">
        <f>SUM(L179+B180)</f>
        <v>1.7100000000000002</v>
      </c>
      <c r="M180" s="88">
        <f>SUM(M179+B180)</f>
        <v>1.81</v>
      </c>
      <c r="N180" s="88">
        <f>SUM(N179+B180)</f>
        <v>1.9100000000000001</v>
      </c>
      <c r="O180" s="96" t="s">
        <v>272</v>
      </c>
    </row>
    <row r="181" spans="1:15">
      <c r="A181" s="222" t="s">
        <v>28</v>
      </c>
      <c r="B181" s="223"/>
      <c r="C181" s="88" t="s">
        <v>301</v>
      </c>
      <c r="D181" s="88">
        <f>(D180+B178)*1</f>
        <v>6</v>
      </c>
      <c r="E181" s="88">
        <f>(E180+B178)*1</f>
        <v>6.1</v>
      </c>
      <c r="F181" s="88">
        <f>(F180+B178)*1</f>
        <v>6.2</v>
      </c>
      <c r="G181" s="88">
        <f>(G180+B178)*1</f>
        <v>6.3</v>
      </c>
      <c r="H181" s="88">
        <f>(H180+B178)*1</f>
        <v>6.4</v>
      </c>
      <c r="I181" s="88">
        <f>(I180+B178)*1</f>
        <v>6.5</v>
      </c>
      <c r="J181" s="88">
        <f>(J180+B178)*1</f>
        <v>6.6</v>
      </c>
      <c r="K181" s="88">
        <f>(K180+B178)*1</f>
        <v>6.7</v>
      </c>
      <c r="L181" s="88">
        <f>(L180+B178)*1</f>
        <v>6.8</v>
      </c>
      <c r="M181" s="88">
        <f>(M180+B178)*1</f>
        <v>6.9</v>
      </c>
      <c r="N181" s="88">
        <f>(N180+B178)*1</f>
        <v>7</v>
      </c>
      <c r="O181" s="96" t="s">
        <v>270</v>
      </c>
    </row>
    <row r="182" spans="1:15">
      <c r="A182" s="101"/>
      <c r="B182" s="101"/>
      <c r="C182" s="88" t="s">
        <v>303</v>
      </c>
      <c r="D182" s="88">
        <f>(D180+B178)*20</f>
        <v>120</v>
      </c>
      <c r="E182" s="88">
        <f>(E180+B178)*20</f>
        <v>122</v>
      </c>
      <c r="F182" s="88">
        <f>(F180+B178)*20</f>
        <v>124</v>
      </c>
      <c r="G182" s="88">
        <f>(G180+B178)*20</f>
        <v>126</v>
      </c>
      <c r="H182" s="88">
        <f>(H180+B178)*20</f>
        <v>128</v>
      </c>
      <c r="I182" s="88">
        <f>(I180+B178)*20</f>
        <v>130</v>
      </c>
      <c r="J182" s="88">
        <f>(J180+B178)*20</f>
        <v>132</v>
      </c>
      <c r="K182" s="88">
        <f>(K180+B178)*20</f>
        <v>134</v>
      </c>
      <c r="L182" s="88">
        <f>(L180+B178)*20</f>
        <v>136</v>
      </c>
      <c r="M182" s="88">
        <f>(M180+B178)*20</f>
        <v>138</v>
      </c>
      <c r="N182" s="88">
        <f>(N180+B178)*20</f>
        <v>140</v>
      </c>
      <c r="O182" s="96"/>
    </row>
    <row r="183" spans="1:15">
      <c r="A183" s="101"/>
      <c r="B183" s="101"/>
      <c r="C183" s="88" t="s">
        <v>339</v>
      </c>
      <c r="D183" s="88">
        <f>(D180+B178)*50</f>
        <v>300</v>
      </c>
      <c r="E183" s="88">
        <f>(E180+B178)*50</f>
        <v>305</v>
      </c>
      <c r="F183" s="88">
        <f>(F180+B178)*50</f>
        <v>310</v>
      </c>
      <c r="G183" s="88">
        <f>(G180+B178)*50</f>
        <v>315</v>
      </c>
      <c r="H183" s="88">
        <f>(H180+B178)*50</f>
        <v>320</v>
      </c>
      <c r="I183" s="88">
        <f>(I180+B178)*50</f>
        <v>325</v>
      </c>
      <c r="J183" s="88">
        <f>(J180+B178)*50</f>
        <v>330</v>
      </c>
      <c r="K183" s="88">
        <f>(K180+B178)*50</f>
        <v>335</v>
      </c>
      <c r="L183" s="88">
        <f>(L180+B178)*50</f>
        <v>340</v>
      </c>
      <c r="M183" s="88">
        <f>(M180+B178)*50</f>
        <v>345</v>
      </c>
      <c r="N183" s="88">
        <f>(N180+B178)*50</f>
        <v>350</v>
      </c>
      <c r="O183" s="96"/>
    </row>
    <row r="184" spans="1:15">
      <c r="A184" s="101"/>
      <c r="B184" s="101"/>
      <c r="C184" s="88" t="s">
        <v>340</v>
      </c>
      <c r="D184" s="88">
        <f>(D180+B178)*100</f>
        <v>600</v>
      </c>
      <c r="E184" s="88">
        <f>(E180+B178)*100</f>
        <v>610</v>
      </c>
      <c r="F184" s="88">
        <f>(F180+B178)*100</f>
        <v>620</v>
      </c>
      <c r="G184" s="88">
        <f>(G180+B178)*100</f>
        <v>630</v>
      </c>
      <c r="H184" s="88">
        <f>(H180+B178)*100</f>
        <v>640</v>
      </c>
      <c r="I184" s="88">
        <f>(I180+B178)*100</f>
        <v>650</v>
      </c>
      <c r="J184" s="88">
        <f>(J180+B178)*100</f>
        <v>660</v>
      </c>
      <c r="K184" s="88">
        <f>(K180+B178)*100</f>
        <v>670</v>
      </c>
      <c r="L184" s="88">
        <f>(L180+B178)*100</f>
        <v>680</v>
      </c>
      <c r="M184" s="88">
        <f>(M180+B178)*100</f>
        <v>690</v>
      </c>
      <c r="N184" s="88">
        <f>(N180+B178)*100</f>
        <v>700</v>
      </c>
      <c r="O184" s="96"/>
    </row>
    <row r="185" spans="1:15">
      <c r="A185" s="217"/>
      <c r="B185" s="217"/>
      <c r="C185" s="217"/>
      <c r="D185" s="217"/>
      <c r="E185" s="217"/>
      <c r="F185" s="217"/>
      <c r="G185" s="217"/>
      <c r="H185" s="217"/>
      <c r="I185" s="217"/>
      <c r="J185" s="217"/>
      <c r="K185" s="217"/>
      <c r="L185" s="217"/>
      <c r="M185" s="217"/>
      <c r="N185" s="217"/>
      <c r="O185" s="217"/>
    </row>
    <row r="186" spans="1:15">
      <c r="A186" s="88" t="s">
        <v>256</v>
      </c>
      <c r="B186" s="88">
        <f>為替!H17</f>
        <v>5.09</v>
      </c>
      <c r="C186" s="218"/>
      <c r="D186" s="219"/>
      <c r="E186" s="219"/>
      <c r="F186" s="219"/>
      <c r="G186" s="219"/>
      <c r="H186" s="219"/>
      <c r="I186" s="219"/>
      <c r="J186" s="219"/>
      <c r="K186" s="219"/>
      <c r="L186" s="219"/>
      <c r="M186" s="219"/>
      <c r="N186" s="219"/>
      <c r="O186" s="219"/>
    </row>
    <row r="187" spans="1:15" ht="26.4">
      <c r="A187" s="89" t="s">
        <v>257</v>
      </c>
      <c r="B187" s="92" t="s">
        <v>225</v>
      </c>
      <c r="C187" s="89" t="s">
        <v>227</v>
      </c>
      <c r="D187" s="118">
        <v>0</v>
      </c>
      <c r="E187" s="119">
        <v>0.1</v>
      </c>
      <c r="F187" s="119">
        <v>0.2</v>
      </c>
      <c r="G187" s="119">
        <v>0.3</v>
      </c>
      <c r="H187" s="119">
        <v>0.4</v>
      </c>
      <c r="I187" s="119">
        <v>0.5</v>
      </c>
      <c r="J187" s="119">
        <v>0.6</v>
      </c>
      <c r="K187" s="119">
        <v>0.7</v>
      </c>
      <c r="L187" s="119">
        <v>0.8</v>
      </c>
      <c r="M187" s="119">
        <v>0.9</v>
      </c>
      <c r="N187" s="119">
        <v>1</v>
      </c>
      <c r="O187" s="126" t="s">
        <v>347</v>
      </c>
    </row>
    <row r="188" spans="1:15">
      <c r="A188" s="88" t="s">
        <v>224</v>
      </c>
      <c r="B188" s="93">
        <f>B186 - FLOOR(B186, 1)</f>
        <v>8.9999999999999858E-2</v>
      </c>
      <c r="C188" s="88" t="s">
        <v>269</v>
      </c>
      <c r="D188" s="95">
        <f>(D187+B188)</f>
        <v>8.9999999999999858E-2</v>
      </c>
      <c r="E188" s="88">
        <f>(E187+B188)</f>
        <v>0.18999999999999986</v>
      </c>
      <c r="F188" s="88">
        <f>(F187+B188)</f>
        <v>0.28999999999999987</v>
      </c>
      <c r="G188" s="88">
        <f>(G187+B188)</f>
        <v>0.38999999999999985</v>
      </c>
      <c r="H188" s="88">
        <f>(H187+B188)</f>
        <v>0.48999999999999988</v>
      </c>
      <c r="I188" s="88">
        <f>(I187+B188)</f>
        <v>0.58999999999999986</v>
      </c>
      <c r="J188" s="88">
        <f>(J187+B188)</f>
        <v>0.68999999999999984</v>
      </c>
      <c r="K188" s="88">
        <f>(K187+B188)</f>
        <v>0.78999999999999981</v>
      </c>
      <c r="L188" s="88">
        <f>(L187+B188)</f>
        <v>0.8899999999999999</v>
      </c>
      <c r="M188" s="88">
        <f>(M187+B188)</f>
        <v>0.98999999999999988</v>
      </c>
      <c r="N188" s="88">
        <f>(N187+B188)</f>
        <v>1.0899999999999999</v>
      </c>
      <c r="O188" s="89" t="s">
        <v>272</v>
      </c>
    </row>
    <row r="189" spans="1:15">
      <c r="A189" s="220" t="s">
        <v>29</v>
      </c>
      <c r="B189" s="224"/>
      <c r="C189" s="88" t="s">
        <v>302</v>
      </c>
      <c r="D189" s="95">
        <f>(B186-D188)*1</f>
        <v>5</v>
      </c>
      <c r="E189" s="88">
        <f>(B186-E188)*1</f>
        <v>4.9000000000000004</v>
      </c>
      <c r="F189" s="88">
        <f>(B186-F188)*1</f>
        <v>4.8</v>
      </c>
      <c r="G189" s="88">
        <f>(B186-G188)*1</f>
        <v>4.7</v>
      </c>
      <c r="H189" s="88">
        <f>(B186-H188)*1</f>
        <v>4.5999999999999996</v>
      </c>
      <c r="I189" s="88">
        <f>(B186-I188)*1</f>
        <v>4.5</v>
      </c>
      <c r="J189" s="88">
        <f>(B186-J188)*1</f>
        <v>4.4000000000000004</v>
      </c>
      <c r="K189" s="88">
        <f>(B186-K188)*1</f>
        <v>4.3</v>
      </c>
      <c r="L189" s="88">
        <f>(B186-L188)*1</f>
        <v>4.2</v>
      </c>
      <c r="M189" s="88">
        <f>(B186-M188)*1</f>
        <v>4.0999999999999996</v>
      </c>
      <c r="N189" s="88">
        <f>(B186-N188)*1</f>
        <v>4</v>
      </c>
      <c r="O189" s="89"/>
    </row>
    <row r="190" spans="1:15">
      <c r="A190" s="102"/>
      <c r="B190" s="102"/>
      <c r="C190" s="88" t="s">
        <v>304</v>
      </c>
      <c r="D190" s="88">
        <f>(B186-D188)*20</f>
        <v>100</v>
      </c>
      <c r="E190" s="88">
        <f>(B186-E188)*20</f>
        <v>98</v>
      </c>
      <c r="F190" s="88">
        <f>(B186-F188)*20</f>
        <v>96</v>
      </c>
      <c r="G190" s="88">
        <f>(B186-G188)*20</f>
        <v>94</v>
      </c>
      <c r="H190" s="88">
        <f>(B186-H188)*20</f>
        <v>92</v>
      </c>
      <c r="I190" s="88">
        <f>(B186-I188)*20</f>
        <v>90</v>
      </c>
      <c r="J190" s="88">
        <f>(B186-J188)*20</f>
        <v>88</v>
      </c>
      <c r="K190" s="88">
        <f>(B186-K188)*20</f>
        <v>86</v>
      </c>
      <c r="L190" s="88">
        <f>(B186-L188)*20</f>
        <v>84</v>
      </c>
      <c r="M190" s="88">
        <f>(B186-M188)*20</f>
        <v>82</v>
      </c>
      <c r="N190" s="88">
        <f>(B186-N188)*20</f>
        <v>80</v>
      </c>
      <c r="O190" s="89"/>
    </row>
    <row r="191" spans="1:15">
      <c r="A191" s="102"/>
      <c r="B191" s="102"/>
      <c r="C191" s="88" t="s">
        <v>339</v>
      </c>
      <c r="D191" s="88">
        <f>(B186-D188)*50</f>
        <v>250</v>
      </c>
      <c r="E191" s="88">
        <f>(B186-E188)*50</f>
        <v>245.00000000000003</v>
      </c>
      <c r="F191" s="88">
        <f>(B186-F188)*50</f>
        <v>240</v>
      </c>
      <c r="G191" s="88">
        <f>(B186-G188)*50</f>
        <v>235</v>
      </c>
      <c r="H191" s="88">
        <f>(B186-H188)*50</f>
        <v>229.99999999999997</v>
      </c>
      <c r="I191" s="88">
        <f>(B186-I188)*50</f>
        <v>225</v>
      </c>
      <c r="J191" s="88">
        <f>(B186-J188)*50</f>
        <v>220.00000000000003</v>
      </c>
      <c r="K191" s="88">
        <f>(B186-K188)*50</f>
        <v>215</v>
      </c>
      <c r="L191" s="88">
        <f>(B186-L188)*50</f>
        <v>210</v>
      </c>
      <c r="M191" s="88">
        <f>(B186-M188)*50</f>
        <v>204.99999999999997</v>
      </c>
      <c r="N191" s="88">
        <f>(B186-N188)*50</f>
        <v>200</v>
      </c>
      <c r="O191" s="89"/>
    </row>
    <row r="192" spans="1:15">
      <c r="A192" s="102"/>
      <c r="B192" s="102"/>
      <c r="C192" s="88" t="s">
        <v>340</v>
      </c>
      <c r="D192" s="88">
        <f>(B186-D188)*100</f>
        <v>500</v>
      </c>
      <c r="E192" s="88">
        <f>(B186-E188)*100</f>
        <v>490.00000000000006</v>
      </c>
      <c r="F192" s="88">
        <f>(B186-F188)*100</f>
        <v>480</v>
      </c>
      <c r="G192" s="88">
        <f>(B186-G188)*100</f>
        <v>470</v>
      </c>
      <c r="H192" s="88">
        <f>(B186-H188)*100</f>
        <v>459.99999999999994</v>
      </c>
      <c r="I192" s="88">
        <f>(B186-I188)*100</f>
        <v>450</v>
      </c>
      <c r="J192" s="88">
        <f>(B186-J188)*100</f>
        <v>440.00000000000006</v>
      </c>
      <c r="K192" s="88">
        <f>(B186-K188)*100</f>
        <v>430</v>
      </c>
      <c r="L192" s="88">
        <f>(B186-L188)*100</f>
        <v>420</v>
      </c>
      <c r="M192" s="88">
        <f>(B186-M188)*100</f>
        <v>409.99999999999994</v>
      </c>
      <c r="N192" s="88">
        <f>(B186-N188)*100</f>
        <v>400</v>
      </c>
      <c r="O192" s="89" t="s">
        <v>272</v>
      </c>
    </row>
    <row r="193" spans="1:15">
      <c r="A193" s="219"/>
      <c r="B193" s="219"/>
      <c r="C193" s="219"/>
      <c r="D193" s="219"/>
      <c r="E193" s="219"/>
      <c r="F193" s="219"/>
      <c r="G193" s="219"/>
      <c r="H193" s="219"/>
      <c r="I193" s="219"/>
      <c r="J193" s="219"/>
      <c r="K193" s="219"/>
      <c r="L193" s="219"/>
      <c r="M193" s="219"/>
      <c r="N193" s="219"/>
      <c r="O193" s="219"/>
    </row>
    <row r="194" spans="1:15">
      <c r="A194" s="217"/>
      <c r="B194" s="217"/>
      <c r="C194" s="217"/>
      <c r="D194" s="217"/>
      <c r="E194" s="217"/>
      <c r="F194" s="217"/>
      <c r="G194" s="217"/>
      <c r="H194" s="217"/>
      <c r="I194" s="217"/>
      <c r="J194" s="217"/>
      <c r="K194" s="217"/>
      <c r="L194" s="217"/>
      <c r="M194" s="217"/>
      <c r="N194" s="217"/>
      <c r="O194" s="217"/>
    </row>
    <row r="195" spans="1:15">
      <c r="A195" s="88" t="s">
        <v>138</v>
      </c>
      <c r="B195" s="88">
        <f>為替!J17</f>
        <v>2.6833999999999998</v>
      </c>
      <c r="C195" s="218"/>
      <c r="D195" s="219"/>
      <c r="E195" s="219"/>
      <c r="F195" s="219"/>
      <c r="G195" s="219"/>
      <c r="H195" s="219"/>
      <c r="I195" s="219"/>
      <c r="J195" s="219"/>
      <c r="K195" s="219"/>
      <c r="L195" s="219"/>
      <c r="M195" s="219"/>
      <c r="N195" s="219"/>
      <c r="O195" s="219"/>
    </row>
    <row r="196" spans="1:15" ht="26.4">
      <c r="A196" s="90" t="s">
        <v>261</v>
      </c>
      <c r="B196" s="97" t="s">
        <v>226</v>
      </c>
      <c r="C196" s="96" t="s">
        <v>228</v>
      </c>
      <c r="D196" s="91">
        <v>0</v>
      </c>
      <c r="E196" s="91">
        <v>0.1</v>
      </c>
      <c r="F196" s="91">
        <v>0.2</v>
      </c>
      <c r="G196" s="91">
        <v>0.3</v>
      </c>
      <c r="H196" s="91">
        <v>0.4</v>
      </c>
      <c r="I196" s="91">
        <v>0.5</v>
      </c>
      <c r="J196" s="91">
        <v>0.6</v>
      </c>
      <c r="K196" s="91">
        <v>0.7</v>
      </c>
      <c r="L196" s="91">
        <v>0.8</v>
      </c>
      <c r="M196" s="91">
        <v>0.9</v>
      </c>
      <c r="N196" s="91">
        <v>1</v>
      </c>
      <c r="O196" s="97" t="s">
        <v>293</v>
      </c>
    </row>
    <row r="197" spans="1:15">
      <c r="A197" s="88" t="s">
        <v>224</v>
      </c>
      <c r="B197" s="98">
        <f>MOD(CEILING(B195, 1) -B195, 1)</f>
        <v>0.31660000000000021</v>
      </c>
      <c r="C197" s="88" t="s">
        <v>269</v>
      </c>
      <c r="D197" s="88">
        <f>SUM(D196+B197)</f>
        <v>0.31660000000000021</v>
      </c>
      <c r="E197" s="88">
        <f>SUM(E196+B197)</f>
        <v>0.41660000000000019</v>
      </c>
      <c r="F197" s="88">
        <f>SUM(F196+B197)</f>
        <v>0.51660000000000017</v>
      </c>
      <c r="G197" s="88">
        <f>SUM(G196+B197)</f>
        <v>0.61660000000000026</v>
      </c>
      <c r="H197" s="88">
        <f>SUM(H196+B197)</f>
        <v>0.71660000000000024</v>
      </c>
      <c r="I197" s="88">
        <f>SUM(I196+B197)</f>
        <v>0.81660000000000021</v>
      </c>
      <c r="J197" s="88">
        <f>SUM(J196+B197)</f>
        <v>0.91660000000000019</v>
      </c>
      <c r="K197" s="88">
        <f>SUM(K196+B197)</f>
        <v>1.0166000000000002</v>
      </c>
      <c r="L197" s="88">
        <f>SUM(L196+B197)</f>
        <v>1.1166000000000003</v>
      </c>
      <c r="M197" s="88">
        <f>SUM(M196+B197)</f>
        <v>1.2166000000000001</v>
      </c>
      <c r="N197" s="88">
        <f>SUM(N196+B197)</f>
        <v>1.3166000000000002</v>
      </c>
      <c r="O197" s="96" t="s">
        <v>272</v>
      </c>
    </row>
    <row r="198" spans="1:15">
      <c r="A198" s="222" t="s">
        <v>28</v>
      </c>
      <c r="B198" s="222"/>
      <c r="C198" s="88" t="s">
        <v>306</v>
      </c>
      <c r="D198" s="88">
        <f>(D197+B195)*1</f>
        <v>3</v>
      </c>
      <c r="E198" s="88">
        <f>(E197+B195)</f>
        <v>3.1</v>
      </c>
      <c r="F198" s="88">
        <f>(F197+B195)</f>
        <v>3.2</v>
      </c>
      <c r="G198" s="88">
        <f>(G197+B195)</f>
        <v>3.3</v>
      </c>
      <c r="H198" s="88">
        <f>(H197+B195)</f>
        <v>3.4</v>
      </c>
      <c r="I198" s="88">
        <f>(I197+B195)</f>
        <v>3.5</v>
      </c>
      <c r="J198" s="88">
        <f>(J197+B195)</f>
        <v>3.6</v>
      </c>
      <c r="K198" s="88">
        <f>(K197+B195)</f>
        <v>3.7</v>
      </c>
      <c r="L198" s="88">
        <f>(L197+B195)</f>
        <v>3.8</v>
      </c>
      <c r="M198" s="88">
        <f>(M197+B195)</f>
        <v>3.9</v>
      </c>
      <c r="N198" s="88">
        <f>(N197+B195)</f>
        <v>4</v>
      </c>
      <c r="O198" s="96"/>
    </row>
    <row r="199" spans="1:15">
      <c r="A199" s="101"/>
      <c r="B199" s="101"/>
      <c r="C199" s="88" t="s">
        <v>308</v>
      </c>
      <c r="D199" s="88">
        <f>(D197+B195)*20</f>
        <v>60</v>
      </c>
      <c r="E199" s="88">
        <f>(E197+B195)*20</f>
        <v>62</v>
      </c>
      <c r="F199" s="88">
        <f>(F197+B195)*20</f>
        <v>64</v>
      </c>
      <c r="G199" s="88">
        <f>(G197+B195)*20</f>
        <v>66</v>
      </c>
      <c r="H199" s="88">
        <f>(H197+B195)*20</f>
        <v>68</v>
      </c>
      <c r="I199" s="88">
        <f>(I197+B195)*20</f>
        <v>70</v>
      </c>
      <c r="J199" s="88">
        <f>(J197+B195)*20</f>
        <v>72</v>
      </c>
      <c r="K199" s="88">
        <f>(K197+B195)*20</f>
        <v>74</v>
      </c>
      <c r="L199" s="88">
        <f>(L197+B195)*20</f>
        <v>76</v>
      </c>
      <c r="M199" s="88">
        <f>(M197+B195)*20</f>
        <v>78</v>
      </c>
      <c r="N199" s="88">
        <f>(N197+B195)*20</f>
        <v>80</v>
      </c>
      <c r="O199" s="96"/>
    </row>
    <row r="200" spans="1:15">
      <c r="A200" s="101"/>
      <c r="B200" s="101"/>
      <c r="C200" s="88" t="s">
        <v>310</v>
      </c>
      <c r="D200" s="88">
        <f>(D197+B195)*50</f>
        <v>150</v>
      </c>
      <c r="E200" s="88">
        <f>(E197+B195)*50</f>
        <v>155</v>
      </c>
      <c r="F200" s="88">
        <f>(F197+B195)*50</f>
        <v>160</v>
      </c>
      <c r="G200" s="88">
        <f>(G197+B195)*50</f>
        <v>165</v>
      </c>
      <c r="H200" s="88">
        <f>(H197+B195)*50</f>
        <v>170</v>
      </c>
      <c r="I200" s="88">
        <f>(I197+B195)*50</f>
        <v>175</v>
      </c>
      <c r="J200" s="88">
        <f>(J197+B195)*50</f>
        <v>180</v>
      </c>
      <c r="K200" s="88">
        <f>(K197+B195)*50</f>
        <v>185</v>
      </c>
      <c r="L200" s="88">
        <f>(L197+B195)*50</f>
        <v>190</v>
      </c>
      <c r="M200" s="88">
        <f>(M197+B195)*50</f>
        <v>195</v>
      </c>
      <c r="N200" s="88">
        <f>(N197+B195)*50</f>
        <v>200</v>
      </c>
      <c r="O200" s="96"/>
    </row>
    <row r="201" spans="1:15">
      <c r="A201" s="101"/>
      <c r="B201" s="101"/>
      <c r="C201" s="88" t="s">
        <v>341</v>
      </c>
      <c r="D201" s="88">
        <f>(D197+B195)*100</f>
        <v>300</v>
      </c>
      <c r="E201" s="88">
        <f>(E197+B195)*100</f>
        <v>310</v>
      </c>
      <c r="F201" s="88">
        <f>(F197+B195)*100</f>
        <v>320</v>
      </c>
      <c r="G201" s="88">
        <f>(G197+B195)*100</f>
        <v>330</v>
      </c>
      <c r="H201" s="88">
        <f>(H197+B195)*100</f>
        <v>340</v>
      </c>
      <c r="I201" s="88">
        <f>(I197+B195)*100</f>
        <v>350</v>
      </c>
      <c r="J201" s="88">
        <f>(J197+B195)*100</f>
        <v>360</v>
      </c>
      <c r="K201" s="88">
        <f>(K197+B195)*100</f>
        <v>370</v>
      </c>
      <c r="L201" s="88">
        <f>(L197+B195)*100</f>
        <v>380</v>
      </c>
      <c r="M201" s="88">
        <f>(M197+B195)*100</f>
        <v>390</v>
      </c>
      <c r="N201" s="88">
        <f>(N197+B195)*100</f>
        <v>400</v>
      </c>
      <c r="O201" s="96" t="s">
        <v>270</v>
      </c>
    </row>
    <row r="202" spans="1:15">
      <c r="A202" s="217"/>
      <c r="B202" s="217"/>
      <c r="C202" s="217"/>
      <c r="D202" s="217"/>
      <c r="E202" s="217"/>
      <c r="F202" s="217"/>
      <c r="G202" s="217"/>
      <c r="H202" s="217"/>
      <c r="I202" s="217"/>
      <c r="J202" s="217"/>
      <c r="K202" s="217"/>
      <c r="L202" s="217"/>
      <c r="M202" s="217"/>
      <c r="N202" s="217"/>
      <c r="O202" s="217"/>
    </row>
    <row r="203" spans="1:15">
      <c r="A203" s="88" t="s">
        <v>259</v>
      </c>
      <c r="B203" s="88">
        <f>為替!J17</f>
        <v>2.6833999999999998</v>
      </c>
      <c r="C203" s="218"/>
      <c r="D203" s="219"/>
      <c r="E203" s="219"/>
      <c r="F203" s="219"/>
      <c r="G203" s="219"/>
      <c r="H203" s="219"/>
      <c r="I203" s="219"/>
      <c r="J203" s="219"/>
      <c r="K203" s="219"/>
      <c r="L203" s="219"/>
      <c r="M203" s="219"/>
      <c r="N203" s="219"/>
      <c r="O203" s="219"/>
    </row>
    <row r="204" spans="1:15" ht="26.4">
      <c r="A204" s="89" t="s">
        <v>260</v>
      </c>
      <c r="B204" s="92" t="s">
        <v>225</v>
      </c>
      <c r="C204" s="89" t="s">
        <v>227</v>
      </c>
      <c r="D204" s="94">
        <v>0</v>
      </c>
      <c r="E204" s="89">
        <v>0.1</v>
      </c>
      <c r="F204" s="89">
        <v>0.2</v>
      </c>
      <c r="G204" s="89">
        <v>0.3</v>
      </c>
      <c r="H204" s="89">
        <v>0.4</v>
      </c>
      <c r="I204" s="89">
        <v>0.5</v>
      </c>
      <c r="J204" s="89">
        <v>0.6</v>
      </c>
      <c r="K204" s="89">
        <v>0.7</v>
      </c>
      <c r="L204" s="89">
        <v>0.8</v>
      </c>
      <c r="M204" s="89">
        <v>0.9</v>
      </c>
      <c r="N204" s="89">
        <v>1</v>
      </c>
      <c r="O204" s="126" t="s">
        <v>347</v>
      </c>
    </row>
    <row r="205" spans="1:15" ht="26.4">
      <c r="A205" s="88" t="s">
        <v>224</v>
      </c>
      <c r="B205" s="93">
        <f>B203 - FLOOR(B203, 1)</f>
        <v>0.68339999999999979</v>
      </c>
      <c r="C205" s="88" t="s">
        <v>269</v>
      </c>
      <c r="D205" s="95">
        <f>(D204+B205)</f>
        <v>0.68339999999999979</v>
      </c>
      <c r="E205" s="88">
        <f>(E204+B205)</f>
        <v>0.78339999999999976</v>
      </c>
      <c r="F205" s="88">
        <f>(F204+B205)</f>
        <v>0.88339999999999974</v>
      </c>
      <c r="G205" s="88">
        <f>(G204+B205)</f>
        <v>0.98339999999999983</v>
      </c>
      <c r="H205" s="88">
        <f>(H204+B205)</f>
        <v>1.0833999999999997</v>
      </c>
      <c r="I205" s="88">
        <f>(I204+B205)</f>
        <v>1.1833999999999998</v>
      </c>
      <c r="J205" s="88">
        <f>(J204+B205)</f>
        <v>1.2833999999999999</v>
      </c>
      <c r="K205" s="88">
        <f>(K204+B205)</f>
        <v>1.3833999999999997</v>
      </c>
      <c r="L205" s="88">
        <f>(L204+B205)</f>
        <v>1.4833999999999998</v>
      </c>
      <c r="M205" s="88">
        <f>(M204+B205)</f>
        <v>1.5833999999999997</v>
      </c>
      <c r="N205" s="88">
        <f>(N204+B205)</f>
        <v>1.6833999999999998</v>
      </c>
      <c r="O205" s="126" t="s">
        <v>347</v>
      </c>
    </row>
    <row r="206" spans="1:15">
      <c r="A206" s="220" t="s">
        <v>29</v>
      </c>
      <c r="B206" s="220"/>
      <c r="C206" s="88" t="s">
        <v>305</v>
      </c>
      <c r="D206" s="88">
        <f>(B203-D205)</f>
        <v>2</v>
      </c>
      <c r="E206" s="88">
        <f>(B203-E205)</f>
        <v>1.9</v>
      </c>
      <c r="F206" s="88">
        <f>(B203-F205)</f>
        <v>1.8</v>
      </c>
      <c r="G206" s="88">
        <f>(B203-G205)</f>
        <v>1.7</v>
      </c>
      <c r="H206" s="88">
        <f>(B203-H205)</f>
        <v>1.6</v>
      </c>
      <c r="I206" s="88">
        <f>(B203-I205)</f>
        <v>1.5</v>
      </c>
      <c r="J206" s="88">
        <f>(B203-J205)</f>
        <v>1.4</v>
      </c>
      <c r="K206" s="88">
        <f>(B203-K205)</f>
        <v>1.3</v>
      </c>
      <c r="L206" s="88">
        <f>(B203-L205)</f>
        <v>1.2</v>
      </c>
      <c r="M206" s="88">
        <f>(B203-M205)</f>
        <v>1.1000000000000001</v>
      </c>
      <c r="N206" s="88">
        <f>(B203-N205)</f>
        <v>1</v>
      </c>
      <c r="O206" s="89" t="s">
        <v>272</v>
      </c>
    </row>
    <row r="207" spans="1:15">
      <c r="A207" s="102"/>
      <c r="B207" s="102"/>
      <c r="C207" s="88" t="s">
        <v>307</v>
      </c>
      <c r="D207" s="88">
        <f>(B203-D205)*20</f>
        <v>40</v>
      </c>
      <c r="E207" s="88">
        <f>(B203-E205)*20</f>
        <v>38</v>
      </c>
      <c r="F207" s="88">
        <f>(B203-F205)*20</f>
        <v>36</v>
      </c>
      <c r="G207" s="88">
        <f>(B203-G205)*20</f>
        <v>34</v>
      </c>
      <c r="H207" s="88">
        <f>(B203-H205)*20</f>
        <v>32</v>
      </c>
      <c r="I207" s="88">
        <f>(B203-I205)*20</f>
        <v>30</v>
      </c>
      <c r="J207" s="88">
        <f>(B203-J205)*20</f>
        <v>28</v>
      </c>
      <c r="K207" s="88">
        <f>(B203-K205)*20</f>
        <v>26</v>
      </c>
      <c r="L207" s="88">
        <f>(B203-L205)*20</f>
        <v>24</v>
      </c>
      <c r="M207" s="88">
        <f>(B203-M205)*20</f>
        <v>22</v>
      </c>
      <c r="N207" s="88">
        <f>(B203-N205)*20</f>
        <v>20</v>
      </c>
      <c r="O207" s="89"/>
    </row>
    <row r="208" spans="1:15">
      <c r="A208" s="102"/>
      <c r="B208" s="102"/>
      <c r="C208" s="88" t="s">
        <v>309</v>
      </c>
      <c r="D208" s="88">
        <f>(B203-D205)*50</f>
        <v>100</v>
      </c>
      <c r="E208" s="88">
        <f>(B203-E205)*50</f>
        <v>95</v>
      </c>
      <c r="F208" s="88">
        <f>(B203-F205)*50</f>
        <v>90</v>
      </c>
      <c r="G208" s="88">
        <f>(B203-G205)*50</f>
        <v>85</v>
      </c>
      <c r="H208" s="88">
        <f>(B203-H205)*50</f>
        <v>80</v>
      </c>
      <c r="I208" s="88">
        <f>(B203-I205)*50</f>
        <v>75</v>
      </c>
      <c r="J208" s="88">
        <f>(B203-J205)*50</f>
        <v>70</v>
      </c>
      <c r="K208" s="88">
        <f>(B203-K205)*50</f>
        <v>65</v>
      </c>
      <c r="L208" s="88">
        <f>(B203-L205)*50</f>
        <v>60</v>
      </c>
      <c r="M208" s="88">
        <f>(B203-M205)*50</f>
        <v>55.000000000000007</v>
      </c>
      <c r="N208" s="88">
        <f>(B203-N205)*50</f>
        <v>50</v>
      </c>
      <c r="O208" s="89"/>
    </row>
    <row r="209" spans="1:15">
      <c r="A209" s="102"/>
      <c r="B209" s="102"/>
      <c r="C209" s="88" t="s">
        <v>341</v>
      </c>
      <c r="D209" s="88">
        <f>(B203-D205)*100</f>
        <v>200</v>
      </c>
      <c r="E209" s="88">
        <f>(B203-E205)*100</f>
        <v>190</v>
      </c>
      <c r="F209" s="88">
        <f>(B203-F205)*100</f>
        <v>180</v>
      </c>
      <c r="G209" s="88">
        <f>(B203-G205)*100</f>
        <v>170</v>
      </c>
      <c r="H209" s="88">
        <f>(B203-H205)*100</f>
        <v>160</v>
      </c>
      <c r="I209" s="88">
        <f>(B203-I205)*100</f>
        <v>150</v>
      </c>
      <c r="J209" s="88">
        <f>(B203-J205)*100</f>
        <v>140</v>
      </c>
      <c r="K209" s="88">
        <f>(B203-K205)*100</f>
        <v>130</v>
      </c>
      <c r="L209" s="88">
        <f>(B203-L205)*100</f>
        <v>120</v>
      </c>
      <c r="M209" s="88">
        <f>(B203-M205)*100</f>
        <v>110.00000000000001</v>
      </c>
      <c r="N209" s="88">
        <f>(B203-N205)*100</f>
        <v>100</v>
      </c>
      <c r="O209" s="89" t="s">
        <v>271</v>
      </c>
    </row>
    <row r="210" spans="1:15">
      <c r="B210" s="221" t="s">
        <v>268</v>
      </c>
      <c r="C210" s="221"/>
      <c r="D210" s="221"/>
      <c r="E210" s="221"/>
      <c r="F210" s="221"/>
      <c r="G210" s="221"/>
      <c r="H210" s="221"/>
      <c r="I210" s="221"/>
      <c r="J210" s="221"/>
      <c r="K210" s="221"/>
      <c r="L210" s="221"/>
      <c r="M210" s="221"/>
      <c r="N210" s="221"/>
    </row>
    <row r="211" spans="1:15">
      <c r="A211" s="217"/>
      <c r="B211" s="217"/>
      <c r="C211" s="217"/>
      <c r="D211" s="217"/>
      <c r="E211" s="217"/>
      <c r="F211" s="217"/>
      <c r="G211" s="217"/>
      <c r="H211" s="217"/>
      <c r="I211" s="217"/>
      <c r="J211" s="217"/>
      <c r="K211" s="217"/>
      <c r="L211" s="217"/>
      <c r="M211" s="217"/>
      <c r="N211" s="217"/>
      <c r="O211" s="217"/>
    </row>
    <row r="212" spans="1:15">
      <c r="A212" s="88" t="s">
        <v>94</v>
      </c>
      <c r="B212" s="88">
        <f>為替!L17</f>
        <v>9.4000000000000004E-3</v>
      </c>
      <c r="C212" s="111" t="s">
        <v>284</v>
      </c>
      <c r="D212" s="112">
        <f>B212*1000</f>
        <v>9.4</v>
      </c>
      <c r="E212" s="112" t="s">
        <v>286</v>
      </c>
      <c r="F212" s="112" t="s">
        <v>288</v>
      </c>
      <c r="G212" s="112">
        <f>B212*10000</f>
        <v>94</v>
      </c>
      <c r="H212" s="112" t="s">
        <v>286</v>
      </c>
      <c r="I212" s="128" t="s">
        <v>344</v>
      </c>
      <c r="J212" s="128"/>
      <c r="K212" s="128"/>
      <c r="L212" s="128"/>
      <c r="M212" s="128"/>
      <c r="N212" s="128"/>
      <c r="O212" s="112"/>
    </row>
    <row r="213" spans="1:15" ht="26.4">
      <c r="A213" s="90" t="s">
        <v>264</v>
      </c>
      <c r="B213" s="97" t="s">
        <v>226</v>
      </c>
      <c r="C213" s="96" t="s">
        <v>228</v>
      </c>
      <c r="D213" s="91">
        <v>0</v>
      </c>
      <c r="E213" s="91">
        <v>1E-3</v>
      </c>
      <c r="F213" s="91">
        <v>2E-3</v>
      </c>
      <c r="G213" s="91">
        <v>3.0000000000000001E-3</v>
      </c>
      <c r="H213" s="91">
        <v>4.0000000000000001E-3</v>
      </c>
      <c r="I213" s="91">
        <v>5.0000000000000001E-3</v>
      </c>
      <c r="J213" s="91">
        <v>6.0000000000000001E-3</v>
      </c>
      <c r="K213" s="91">
        <v>7.0000000000000001E-3</v>
      </c>
      <c r="L213" s="91">
        <v>8.0000000000000002E-3</v>
      </c>
      <c r="M213" s="91">
        <v>8.9999999999999993E-3</v>
      </c>
      <c r="N213" s="91">
        <v>0.01</v>
      </c>
      <c r="O213" s="97" t="s">
        <v>293</v>
      </c>
    </row>
    <row r="214" spans="1:15">
      <c r="A214" s="88" t="s">
        <v>224</v>
      </c>
      <c r="B214" s="98">
        <f>CEILING(B212, 0.001) - B212</f>
        <v>5.9999999999999984E-4</v>
      </c>
      <c r="C214" s="88" t="s">
        <v>269</v>
      </c>
      <c r="D214" s="88">
        <f>($B$212 + B214)</f>
        <v>0.01</v>
      </c>
      <c r="E214" s="88">
        <f t="shared" ref="E214:N214" si="2">($B$214 + E213)</f>
        <v>1.5999999999999999E-3</v>
      </c>
      <c r="F214" s="88">
        <f t="shared" si="2"/>
        <v>2.5999999999999999E-3</v>
      </c>
      <c r="G214" s="88">
        <f t="shared" si="2"/>
        <v>3.5999999999999999E-3</v>
      </c>
      <c r="H214" s="88">
        <f t="shared" si="2"/>
        <v>4.5999999999999999E-3</v>
      </c>
      <c r="I214" s="88">
        <f t="shared" si="2"/>
        <v>5.5999999999999999E-3</v>
      </c>
      <c r="J214" s="88">
        <f t="shared" si="2"/>
        <v>6.6E-3</v>
      </c>
      <c r="K214" s="88">
        <f t="shared" si="2"/>
        <v>7.6E-3</v>
      </c>
      <c r="L214" s="88">
        <f t="shared" si="2"/>
        <v>8.6E-3</v>
      </c>
      <c r="M214" s="88">
        <f t="shared" si="2"/>
        <v>9.5999999999999992E-3</v>
      </c>
      <c r="N214" s="88">
        <f t="shared" si="2"/>
        <v>1.06E-2</v>
      </c>
      <c r="O214" s="96" t="s">
        <v>272</v>
      </c>
    </row>
    <row r="215" spans="1:15">
      <c r="A215" s="125"/>
      <c r="B215" s="127"/>
      <c r="C215" s="88" t="s">
        <v>345</v>
      </c>
      <c r="D215" s="88">
        <f>($B$212+$D$214)*1</f>
        <v>1.9400000000000001E-2</v>
      </c>
      <c r="E215" s="88">
        <f>($B$212+$E$214)*1</f>
        <v>1.0999999999999999E-2</v>
      </c>
      <c r="F215" s="88">
        <f t="shared" ref="F215:N215" si="3">($B$212+F214)*1</f>
        <v>1.2E-2</v>
      </c>
      <c r="G215" s="88">
        <f t="shared" si="3"/>
        <v>1.3000000000000001E-2</v>
      </c>
      <c r="H215" s="88">
        <f t="shared" si="3"/>
        <v>1.4E-2</v>
      </c>
      <c r="I215" s="88">
        <f t="shared" si="3"/>
        <v>1.4999999999999999E-2</v>
      </c>
      <c r="J215" s="88">
        <f t="shared" si="3"/>
        <v>1.6E-2</v>
      </c>
      <c r="K215" s="88">
        <f t="shared" si="3"/>
        <v>1.7000000000000001E-2</v>
      </c>
      <c r="L215" s="88">
        <f t="shared" si="3"/>
        <v>1.8000000000000002E-2</v>
      </c>
      <c r="M215" s="88">
        <f t="shared" si="3"/>
        <v>1.9E-2</v>
      </c>
      <c r="N215" s="88">
        <f t="shared" si="3"/>
        <v>0.02</v>
      </c>
      <c r="O215" s="96"/>
    </row>
    <row r="216" spans="1:15">
      <c r="A216" s="216"/>
      <c r="B216" s="216"/>
      <c r="C216" s="88" t="s">
        <v>102</v>
      </c>
      <c r="D216" s="88">
        <f>($B$212+$D$214)*1000</f>
        <v>19.400000000000002</v>
      </c>
      <c r="E216" s="88">
        <f>($B$212+$E$214)*1000</f>
        <v>11</v>
      </c>
      <c r="F216" s="88">
        <f t="shared" ref="F216:N216" si="4">($B$212+F214)*1000</f>
        <v>12</v>
      </c>
      <c r="G216" s="88">
        <f t="shared" si="4"/>
        <v>13.000000000000002</v>
      </c>
      <c r="H216" s="88">
        <f t="shared" si="4"/>
        <v>14</v>
      </c>
      <c r="I216" s="88">
        <f t="shared" si="4"/>
        <v>15</v>
      </c>
      <c r="J216" s="88">
        <f t="shared" si="4"/>
        <v>16</v>
      </c>
      <c r="K216" s="88">
        <f t="shared" si="4"/>
        <v>17</v>
      </c>
      <c r="L216" s="88">
        <f t="shared" si="4"/>
        <v>18.000000000000004</v>
      </c>
      <c r="M216" s="88">
        <f t="shared" si="4"/>
        <v>19</v>
      </c>
      <c r="N216" s="88">
        <f t="shared" si="4"/>
        <v>20</v>
      </c>
      <c r="O216" s="96" t="s">
        <v>270</v>
      </c>
    </row>
    <row r="217" spans="1:15">
      <c r="A217" s="70"/>
      <c r="B217" s="70"/>
      <c r="C217" s="88" t="s">
        <v>318</v>
      </c>
      <c r="D217" s="88">
        <f>($B$212+$D$214)*2000</f>
        <v>38.800000000000004</v>
      </c>
      <c r="E217" s="88">
        <f>($B$212+$E$214)*2000</f>
        <v>22</v>
      </c>
      <c r="F217" s="88">
        <f t="shared" ref="F217:N217" si="5">($B$212+F214)*2000</f>
        <v>24</v>
      </c>
      <c r="G217" s="88">
        <f t="shared" si="5"/>
        <v>26.000000000000004</v>
      </c>
      <c r="H217" s="88">
        <f t="shared" si="5"/>
        <v>28</v>
      </c>
      <c r="I217" s="88">
        <f t="shared" si="5"/>
        <v>30</v>
      </c>
      <c r="J217" s="88">
        <f t="shared" si="5"/>
        <v>32</v>
      </c>
      <c r="K217" s="88">
        <f t="shared" si="5"/>
        <v>34</v>
      </c>
      <c r="L217" s="88">
        <f t="shared" si="5"/>
        <v>36.000000000000007</v>
      </c>
      <c r="M217" s="88">
        <f t="shared" si="5"/>
        <v>38</v>
      </c>
      <c r="N217" s="88">
        <f t="shared" si="5"/>
        <v>40</v>
      </c>
      <c r="O217" s="96"/>
    </row>
    <row r="218" spans="1:15">
      <c r="A218" s="70"/>
      <c r="B218" s="70"/>
      <c r="C218" s="88" t="s">
        <v>319</v>
      </c>
      <c r="D218" s="88">
        <f>($B$212+$D$214)*5000</f>
        <v>97</v>
      </c>
      <c r="E218" s="88">
        <f>($B$212+$E$214)*5000</f>
        <v>55</v>
      </c>
      <c r="F218" s="88">
        <f t="shared" ref="F218:N218" si="6">($B$212+F214)*5000</f>
        <v>60</v>
      </c>
      <c r="G218" s="88">
        <f t="shared" si="6"/>
        <v>65</v>
      </c>
      <c r="H218" s="88">
        <f t="shared" si="6"/>
        <v>70</v>
      </c>
      <c r="I218" s="88">
        <f t="shared" si="6"/>
        <v>75</v>
      </c>
      <c r="J218" s="88">
        <f t="shared" si="6"/>
        <v>80</v>
      </c>
      <c r="K218" s="88">
        <f t="shared" si="6"/>
        <v>85</v>
      </c>
      <c r="L218" s="88">
        <f t="shared" si="6"/>
        <v>90.000000000000014</v>
      </c>
      <c r="M218" s="88">
        <f t="shared" si="6"/>
        <v>95</v>
      </c>
      <c r="N218" s="88">
        <f t="shared" si="6"/>
        <v>100</v>
      </c>
      <c r="O218" s="96"/>
    </row>
    <row r="219" spans="1:15">
      <c r="A219" s="70"/>
      <c r="B219" s="70"/>
      <c r="C219" s="88" t="s">
        <v>348</v>
      </c>
      <c r="D219" s="88">
        <f>($B$212+$D$214)*10000</f>
        <v>194</v>
      </c>
      <c r="E219" s="88">
        <f>($B$212+$E$214)*10000</f>
        <v>110</v>
      </c>
      <c r="F219" s="88">
        <f t="shared" ref="F219:N219" si="7">($B$212+F214)*10000</f>
        <v>120</v>
      </c>
      <c r="G219" s="88">
        <f t="shared" si="7"/>
        <v>130</v>
      </c>
      <c r="H219" s="88">
        <f t="shared" si="7"/>
        <v>140</v>
      </c>
      <c r="I219" s="88">
        <f t="shared" si="7"/>
        <v>150</v>
      </c>
      <c r="J219" s="88">
        <f t="shared" si="7"/>
        <v>160</v>
      </c>
      <c r="K219" s="88">
        <f t="shared" si="7"/>
        <v>170</v>
      </c>
      <c r="L219" s="88">
        <f t="shared" si="7"/>
        <v>180.00000000000003</v>
      </c>
      <c r="M219" s="88">
        <f t="shared" si="7"/>
        <v>190</v>
      </c>
      <c r="N219" s="88">
        <f t="shared" si="7"/>
        <v>200</v>
      </c>
      <c r="O219" s="96"/>
    </row>
    <row r="221" spans="1:15">
      <c r="A221" s="88" t="s">
        <v>262</v>
      </c>
      <c r="B221" s="88">
        <f>為替!L17</f>
        <v>9.4000000000000004E-3</v>
      </c>
      <c r="C221" s="111" t="s">
        <v>284</v>
      </c>
      <c r="D221" s="112">
        <f>B221*1000</f>
        <v>9.4</v>
      </c>
      <c r="E221" s="112" t="s">
        <v>286</v>
      </c>
      <c r="F221" s="112" t="s">
        <v>288</v>
      </c>
      <c r="G221" s="112">
        <f>B221*10000</f>
        <v>94</v>
      </c>
      <c r="H221" s="112" t="s">
        <v>286</v>
      </c>
      <c r="I221" s="128" t="s">
        <v>344</v>
      </c>
      <c r="J221" s="128"/>
      <c r="K221" s="128"/>
      <c r="L221" s="128"/>
      <c r="M221" s="128"/>
      <c r="N221" s="128"/>
      <c r="O221" s="112"/>
    </row>
    <row r="222" spans="1:15" ht="26.4">
      <c r="A222" s="89" t="s">
        <v>263</v>
      </c>
      <c r="B222" s="92" t="s">
        <v>225</v>
      </c>
      <c r="C222" s="89" t="s">
        <v>227</v>
      </c>
      <c r="D222" s="94">
        <v>0</v>
      </c>
      <c r="E222" s="89">
        <v>1E-3</v>
      </c>
      <c r="F222" s="89">
        <v>2E-3</v>
      </c>
      <c r="G222" s="89">
        <v>3.0000000000000001E-3</v>
      </c>
      <c r="H222" s="89">
        <v>4.0000000000000001E-3</v>
      </c>
      <c r="I222" s="89">
        <v>5.0000000000000001E-3</v>
      </c>
      <c r="J222" s="129">
        <v>6.0000000000000001E-3</v>
      </c>
      <c r="K222" s="129">
        <v>7.0000000000000001E-3</v>
      </c>
      <c r="L222" s="129">
        <v>8.0000000000000002E-3</v>
      </c>
      <c r="M222" s="129">
        <v>8.9999999999999993E-3</v>
      </c>
      <c r="N222" s="129">
        <v>0.01</v>
      </c>
      <c r="O222" s="126" t="s">
        <v>347</v>
      </c>
    </row>
    <row r="223" spans="1:15">
      <c r="A223" s="88" t="s">
        <v>224</v>
      </c>
      <c r="B223" s="93">
        <f>B212 - FLOOR(B212*1000, 1)/1000</f>
        <v>4.0000000000000105E-4</v>
      </c>
      <c r="C223" s="88" t="s">
        <v>269</v>
      </c>
      <c r="D223" s="95">
        <f>($B$221-$B$223)+D222</f>
        <v>8.9999999999999993E-3</v>
      </c>
      <c r="E223" s="95">
        <f t="shared" ref="E223:N223" si="8">($B$221-$B$223)+E222</f>
        <v>9.9999999999999985E-3</v>
      </c>
      <c r="F223" s="95">
        <f t="shared" si="8"/>
        <v>1.0999999999999999E-2</v>
      </c>
      <c r="G223" s="95">
        <f t="shared" si="8"/>
        <v>1.2E-2</v>
      </c>
      <c r="H223" s="95">
        <f t="shared" si="8"/>
        <v>1.2999999999999999E-2</v>
      </c>
      <c r="I223" s="95">
        <f t="shared" si="8"/>
        <v>1.3999999999999999E-2</v>
      </c>
      <c r="J223" s="95">
        <f t="shared" si="8"/>
        <v>1.4999999999999999E-2</v>
      </c>
      <c r="K223" s="95">
        <f t="shared" si="8"/>
        <v>1.6E-2</v>
      </c>
      <c r="L223" s="95">
        <f t="shared" si="8"/>
        <v>1.7000000000000001E-2</v>
      </c>
      <c r="M223" s="95">
        <f t="shared" si="8"/>
        <v>1.7999999999999999E-2</v>
      </c>
      <c r="N223" s="95">
        <f t="shared" si="8"/>
        <v>1.9E-2</v>
      </c>
      <c r="O223" s="89" t="s">
        <v>272</v>
      </c>
    </row>
    <row r="224" spans="1:15">
      <c r="A224" s="125"/>
      <c r="B224" s="125"/>
      <c r="C224" s="88" t="s">
        <v>345</v>
      </c>
      <c r="D224" s="95">
        <f>($D$223)*1</f>
        <v>8.9999999999999993E-3</v>
      </c>
      <c r="E224" s="95">
        <f>($E$223)*1</f>
        <v>9.9999999999999985E-3</v>
      </c>
      <c r="F224" s="95">
        <f>($F$223)*1</f>
        <v>1.0999999999999999E-2</v>
      </c>
      <c r="G224" s="95">
        <f>($G$223)*1</f>
        <v>1.2E-2</v>
      </c>
      <c r="H224" s="95">
        <f>($H$223)*1</f>
        <v>1.2999999999999999E-2</v>
      </c>
      <c r="I224" s="95">
        <f>($I$223)*1</f>
        <v>1.3999999999999999E-2</v>
      </c>
      <c r="J224" s="95">
        <f>($J$223)*1</f>
        <v>1.4999999999999999E-2</v>
      </c>
      <c r="K224" s="95">
        <f>($K$223)*1</f>
        <v>1.6E-2</v>
      </c>
      <c r="L224" s="95">
        <f>($L$223)*1</f>
        <v>1.7000000000000001E-2</v>
      </c>
      <c r="M224" s="95">
        <f>($M$223)*1</f>
        <v>1.7999999999999999E-2</v>
      </c>
      <c r="N224" s="95">
        <f>($N$223)*1</f>
        <v>1.9E-2</v>
      </c>
      <c r="O224" s="89"/>
    </row>
    <row r="225" spans="1:15">
      <c r="A225" s="216"/>
      <c r="B225" s="216"/>
      <c r="C225" s="88" t="s">
        <v>316</v>
      </c>
      <c r="D225" s="95">
        <f>($D$223)*1000</f>
        <v>9</v>
      </c>
      <c r="E225" s="95">
        <f>($E$223)*1000</f>
        <v>9.9999999999999982</v>
      </c>
      <c r="F225" s="95">
        <f>($F$223)*1000</f>
        <v>11</v>
      </c>
      <c r="G225" s="95">
        <f>($G$223)*1000</f>
        <v>12</v>
      </c>
      <c r="H225" s="95">
        <f>($H$223)*1000</f>
        <v>13</v>
      </c>
      <c r="I225" s="95">
        <f>($I$223)*1000</f>
        <v>13.999999999999998</v>
      </c>
      <c r="J225" s="95">
        <f>($J$223)*1000</f>
        <v>15</v>
      </c>
      <c r="K225" s="95">
        <f>($K$223)*1000</f>
        <v>16</v>
      </c>
      <c r="L225" s="95">
        <f>($L$223)*1000</f>
        <v>17</v>
      </c>
      <c r="M225" s="95">
        <f>($M$223)*1000</f>
        <v>18</v>
      </c>
      <c r="N225" s="95">
        <f>($N$223)*1000</f>
        <v>19</v>
      </c>
      <c r="O225" s="89" t="s">
        <v>271</v>
      </c>
    </row>
    <row r="226" spans="1:15">
      <c r="A226" s="70"/>
      <c r="B226" s="70"/>
      <c r="C226" s="88" t="s">
        <v>317</v>
      </c>
      <c r="D226" s="95">
        <f>($D$223)*2000</f>
        <v>18</v>
      </c>
      <c r="E226" s="95">
        <f>($E$223)*2000</f>
        <v>19.999999999999996</v>
      </c>
      <c r="F226" s="95">
        <f>($F$223)*2000</f>
        <v>22</v>
      </c>
      <c r="G226" s="95">
        <f>($G$223)*2000</f>
        <v>24</v>
      </c>
      <c r="H226" s="95">
        <f>($H$223)*2000</f>
        <v>26</v>
      </c>
      <c r="I226" s="95">
        <f>($I$223)*2000</f>
        <v>27.999999999999996</v>
      </c>
      <c r="J226" s="95">
        <f>($J$223)*2000</f>
        <v>30</v>
      </c>
      <c r="K226" s="95">
        <f>($K$223)*2000</f>
        <v>32</v>
      </c>
      <c r="L226" s="95">
        <f>($L$223)*2000</f>
        <v>34</v>
      </c>
      <c r="M226" s="95">
        <f>($M$223)*2000</f>
        <v>36</v>
      </c>
      <c r="N226" s="95">
        <f>($N$223)*2000</f>
        <v>38</v>
      </c>
      <c r="O226" s="89"/>
    </row>
    <row r="227" spans="1:15">
      <c r="A227" s="70"/>
      <c r="B227" s="70"/>
      <c r="C227" s="88" t="s">
        <v>319</v>
      </c>
      <c r="D227" s="95">
        <f>($D$223)*5000</f>
        <v>45</v>
      </c>
      <c r="E227" s="95">
        <f>($E$223)*5000</f>
        <v>49.999999999999993</v>
      </c>
      <c r="F227" s="95">
        <f>($F$223)*5000</f>
        <v>55</v>
      </c>
      <c r="G227" s="88">
        <f>($G$223)*5000</f>
        <v>60</v>
      </c>
      <c r="H227" s="88">
        <f>($H$223)*5000</f>
        <v>65</v>
      </c>
      <c r="I227" s="88">
        <f>($I$223)*5000</f>
        <v>69.999999999999986</v>
      </c>
      <c r="J227" s="88">
        <f>($J$223)*5000</f>
        <v>75</v>
      </c>
      <c r="K227" s="88">
        <f>($K$223)*5000</f>
        <v>80</v>
      </c>
      <c r="L227" s="95">
        <f>($L$223)*5000</f>
        <v>85</v>
      </c>
      <c r="M227" s="95">
        <f>($M$223)*5000</f>
        <v>90</v>
      </c>
      <c r="N227" s="95">
        <f>($N$223)*5000</f>
        <v>95</v>
      </c>
      <c r="O227" s="89"/>
    </row>
    <row r="228" spans="1:15">
      <c r="A228" s="112"/>
      <c r="B228" s="112"/>
      <c r="C228" s="88" t="s">
        <v>348</v>
      </c>
      <c r="D228" s="95">
        <f>($D$223)*10000</f>
        <v>90</v>
      </c>
      <c r="E228" s="95">
        <f>($E$223)*10000</f>
        <v>99.999999999999986</v>
      </c>
      <c r="F228" s="95">
        <f>($F$223)*10000</f>
        <v>110</v>
      </c>
      <c r="G228" s="88">
        <f>($G$223)*10000</f>
        <v>120</v>
      </c>
      <c r="H228" s="88">
        <f>($H$223)*10000</f>
        <v>130</v>
      </c>
      <c r="I228" s="88">
        <f>($I$223)*10000</f>
        <v>139.99999999999997</v>
      </c>
      <c r="J228" s="88">
        <f>($J$223)*10000</f>
        <v>150</v>
      </c>
      <c r="K228" s="88">
        <f>($K$223)*10000</f>
        <v>160</v>
      </c>
      <c r="L228" s="95">
        <f>($L$223)*10000</f>
        <v>170</v>
      </c>
      <c r="M228" s="95">
        <f>($M$223)*10000</f>
        <v>180</v>
      </c>
      <c r="N228" s="95">
        <f>($N$223)*10000</f>
        <v>190</v>
      </c>
      <c r="O228" s="88"/>
    </row>
    <row r="229" spans="1:15">
      <c r="A229" s="217"/>
      <c r="B229" s="217"/>
      <c r="C229" s="217"/>
      <c r="D229" s="217"/>
      <c r="E229" s="217"/>
      <c r="F229" s="217"/>
      <c r="G229" s="217"/>
      <c r="H229" s="217"/>
      <c r="I229" s="217"/>
      <c r="J229" s="217"/>
      <c r="K229" s="217"/>
      <c r="L229" s="217"/>
      <c r="M229" s="217"/>
      <c r="N229" s="217"/>
      <c r="O229" s="217"/>
    </row>
    <row r="230" spans="1:15">
      <c r="A230" s="88" t="s">
        <v>93</v>
      </c>
      <c r="B230" s="88">
        <f>為替!N17</f>
        <v>39.340000000000003</v>
      </c>
      <c r="C230" s="218"/>
      <c r="D230" s="219"/>
      <c r="E230" s="219"/>
      <c r="F230" s="219"/>
      <c r="G230" s="219"/>
      <c r="H230" s="219"/>
      <c r="I230" s="219"/>
      <c r="J230" s="219"/>
      <c r="K230" s="219"/>
      <c r="L230" s="219"/>
      <c r="M230" s="219"/>
      <c r="N230" s="219"/>
      <c r="O230" s="219"/>
    </row>
    <row r="231" spans="1:15" ht="26.4">
      <c r="A231" s="90" t="s">
        <v>267</v>
      </c>
      <c r="B231" s="97" t="s">
        <v>226</v>
      </c>
      <c r="C231" s="96" t="s">
        <v>228</v>
      </c>
      <c r="D231" s="91">
        <v>0</v>
      </c>
      <c r="E231" s="91">
        <v>1</v>
      </c>
      <c r="F231" s="91">
        <v>2</v>
      </c>
      <c r="G231" s="91">
        <v>3</v>
      </c>
      <c r="H231" s="91">
        <v>4</v>
      </c>
      <c r="I231" s="91">
        <v>5</v>
      </c>
      <c r="J231" s="91">
        <v>6</v>
      </c>
      <c r="K231" s="91">
        <v>7</v>
      </c>
      <c r="L231" s="91">
        <v>8</v>
      </c>
      <c r="M231" s="91">
        <v>9</v>
      </c>
      <c r="N231" s="91">
        <v>10</v>
      </c>
      <c r="O231" s="97" t="s">
        <v>293</v>
      </c>
    </row>
    <row r="232" spans="1:15">
      <c r="A232" s="88" t="s">
        <v>224</v>
      </c>
      <c r="B232" s="98">
        <f>MOD(CEILING(B230, 1) -B230, 1)</f>
        <v>0.65999999999999659</v>
      </c>
      <c r="C232" s="88" t="s">
        <v>269</v>
      </c>
      <c r="D232" s="88">
        <f>SUM(D231+B232)</f>
        <v>0.65999999999999659</v>
      </c>
      <c r="E232" s="88">
        <f>SUM(E231+B232)</f>
        <v>1.6599999999999966</v>
      </c>
      <c r="F232" s="88">
        <f>SUM(F231+B232)</f>
        <v>2.6599999999999966</v>
      </c>
      <c r="G232" s="88">
        <f>SUM(G231+B232)</f>
        <v>3.6599999999999966</v>
      </c>
      <c r="H232" s="88">
        <f>SUM(H231+B232)</f>
        <v>4.6599999999999966</v>
      </c>
      <c r="I232" s="88">
        <f>SUM(I231+B232)</f>
        <v>5.6599999999999966</v>
      </c>
      <c r="J232" s="88">
        <f>SUM(J231+B232)</f>
        <v>6.6599999999999966</v>
      </c>
      <c r="K232" s="88">
        <f>SUM(K231+B232)</f>
        <v>7.6599999999999966</v>
      </c>
      <c r="L232" s="88">
        <f>SUM(L231+B232)</f>
        <v>8.6599999999999966</v>
      </c>
      <c r="M232" s="88">
        <f>SUM(M231+B232)</f>
        <v>9.6599999999999966</v>
      </c>
      <c r="N232" s="88">
        <f>SUM(N231+B232)</f>
        <v>10.659999999999997</v>
      </c>
      <c r="O232" s="96" t="s">
        <v>272</v>
      </c>
    </row>
    <row r="233" spans="1:15">
      <c r="A233" s="216"/>
      <c r="B233" s="216"/>
      <c r="C233" s="88" t="s">
        <v>311</v>
      </c>
      <c r="D233" s="88">
        <f>(D232+B230)*1</f>
        <v>40</v>
      </c>
      <c r="E233" s="88">
        <f>(E232+B230)*1</f>
        <v>41</v>
      </c>
      <c r="F233" s="88">
        <f>(F232+B230)*1</f>
        <v>42</v>
      </c>
      <c r="G233" s="88">
        <f>(G232+B230)*1</f>
        <v>43</v>
      </c>
      <c r="H233" s="88">
        <f>(H232+B230)*1</f>
        <v>44</v>
      </c>
      <c r="I233" s="88">
        <f>(I232+B230)*1</f>
        <v>45</v>
      </c>
      <c r="J233" s="88">
        <f>(J232+B230)*1</f>
        <v>46</v>
      </c>
      <c r="K233" s="88">
        <f>(K232+B230)*1</f>
        <v>47</v>
      </c>
      <c r="L233" s="88">
        <f>(L232+B230)*1</f>
        <v>48</v>
      </c>
      <c r="M233" s="88">
        <f>(M232+B230)*1</f>
        <v>49</v>
      </c>
      <c r="N233" s="88">
        <f>(N232+B230)*1</f>
        <v>50</v>
      </c>
      <c r="O233" s="96" t="s">
        <v>270</v>
      </c>
    </row>
    <row r="234" spans="1:15">
      <c r="A234" s="70"/>
      <c r="B234" s="70"/>
      <c r="C234" s="88" t="s">
        <v>312</v>
      </c>
      <c r="D234" s="88">
        <f>(D232+B230)*5</f>
        <v>200</v>
      </c>
      <c r="E234" s="88">
        <f>(E232+B230)*5</f>
        <v>205</v>
      </c>
      <c r="F234" s="88">
        <f>(F232+B230)*5</f>
        <v>210</v>
      </c>
      <c r="G234" s="88">
        <f>(G232+B230)*5</f>
        <v>215</v>
      </c>
      <c r="H234" s="88">
        <f>(H232+B230)*5</f>
        <v>220</v>
      </c>
      <c r="I234" s="88">
        <f>(I232+B230)*5</f>
        <v>225</v>
      </c>
      <c r="J234" s="88">
        <f>(J232+B230)*5</f>
        <v>230</v>
      </c>
      <c r="K234" s="88">
        <f>(K232+B230)*5</f>
        <v>235</v>
      </c>
      <c r="L234" s="88">
        <f>(L232+B230)*5</f>
        <v>240</v>
      </c>
      <c r="M234" s="88">
        <f>(M232+B230)*5</f>
        <v>245</v>
      </c>
      <c r="N234" s="88">
        <f>(N232+B230)*5</f>
        <v>250</v>
      </c>
      <c r="O234" s="96"/>
    </row>
    <row r="235" spans="1:15">
      <c r="A235" s="70"/>
      <c r="B235" s="70"/>
      <c r="C235" s="88" t="s">
        <v>314</v>
      </c>
      <c r="D235" s="88">
        <f>(D232+B230)*10</f>
        <v>400</v>
      </c>
      <c r="E235" s="88">
        <f>(E232+B230)*10</f>
        <v>410</v>
      </c>
      <c r="F235" s="88">
        <f>(F232+B230)*10</f>
        <v>420</v>
      </c>
      <c r="G235" s="88">
        <f>(G232+B230)*10</f>
        <v>430</v>
      </c>
      <c r="H235" s="88">
        <f>(H232+B230)*10</f>
        <v>440</v>
      </c>
      <c r="I235" s="88">
        <f>(I232+B230)*10</f>
        <v>450</v>
      </c>
      <c r="J235" s="88">
        <f>(J232+B230)*10</f>
        <v>460</v>
      </c>
      <c r="K235" s="88">
        <f>(K232+B230)*10</f>
        <v>470</v>
      </c>
      <c r="L235" s="88">
        <f>(L232+B230)*10</f>
        <v>480</v>
      </c>
      <c r="M235" s="88">
        <f>(M232+B230)*10</f>
        <v>490</v>
      </c>
      <c r="N235" s="88">
        <f>(N232+B230)*10</f>
        <v>500</v>
      </c>
      <c r="O235" s="96"/>
    </row>
    <row r="236" spans="1:15">
      <c r="A236" s="70"/>
      <c r="B236" s="70"/>
      <c r="C236" s="88" t="s">
        <v>342</v>
      </c>
      <c r="D236" s="88">
        <f>(D232+B230)*20</f>
        <v>800</v>
      </c>
      <c r="E236" s="88">
        <f>(E232+B230)*20</f>
        <v>820</v>
      </c>
      <c r="F236" s="88">
        <f>(F232+B230)*20</f>
        <v>840</v>
      </c>
      <c r="G236" s="88">
        <f>(G232+B230)*20</f>
        <v>860</v>
      </c>
      <c r="H236" s="88">
        <f>(H232+B230)*20</f>
        <v>880</v>
      </c>
      <c r="I236" s="88">
        <f>(I232+B230)*20</f>
        <v>900</v>
      </c>
      <c r="J236" s="88">
        <f>(J232+B230)*20</f>
        <v>920</v>
      </c>
      <c r="K236" s="88">
        <f>(K232+B230)*20</f>
        <v>940</v>
      </c>
      <c r="L236" s="88">
        <f>(L232+B230)*20</f>
        <v>960</v>
      </c>
      <c r="M236" s="88">
        <f>(M232+B230)*20</f>
        <v>980</v>
      </c>
      <c r="N236" s="88">
        <f>(N232+B230)*20</f>
        <v>1000</v>
      </c>
      <c r="O236" s="96"/>
    </row>
    <row r="237" spans="1:15">
      <c r="A237" s="217"/>
      <c r="B237" s="217"/>
      <c r="C237" s="217"/>
      <c r="D237" s="217"/>
      <c r="E237" s="217"/>
      <c r="F237" s="217"/>
      <c r="G237" s="217"/>
      <c r="H237" s="217"/>
      <c r="I237" s="217"/>
      <c r="J237" s="217"/>
      <c r="K237" s="217"/>
      <c r="L237" s="217"/>
      <c r="M237" s="217"/>
      <c r="N237" s="217"/>
      <c r="O237" s="217"/>
    </row>
    <row r="238" spans="1:15">
      <c r="A238" s="88" t="s">
        <v>265</v>
      </c>
      <c r="B238" s="88">
        <f>為替!N17</f>
        <v>39.340000000000003</v>
      </c>
      <c r="C238" s="218"/>
      <c r="D238" s="219"/>
      <c r="E238" s="219"/>
      <c r="F238" s="219"/>
      <c r="G238" s="219"/>
      <c r="H238" s="219"/>
      <c r="I238" s="219"/>
      <c r="J238" s="219"/>
      <c r="K238" s="219"/>
      <c r="L238" s="219"/>
      <c r="M238" s="219"/>
      <c r="N238" s="219"/>
      <c r="O238" s="219"/>
    </row>
    <row r="239" spans="1:15" ht="26.4">
      <c r="A239" s="89" t="s">
        <v>266</v>
      </c>
      <c r="B239" s="92" t="s">
        <v>225</v>
      </c>
      <c r="C239" s="89" t="s">
        <v>227</v>
      </c>
      <c r="D239" s="94">
        <v>0</v>
      </c>
      <c r="E239" s="89">
        <v>1</v>
      </c>
      <c r="F239" s="89">
        <v>2</v>
      </c>
      <c r="G239" s="89">
        <v>3</v>
      </c>
      <c r="H239" s="89">
        <v>4</v>
      </c>
      <c r="I239" s="89">
        <v>5</v>
      </c>
      <c r="J239" s="89">
        <v>6</v>
      </c>
      <c r="K239" s="89">
        <v>7</v>
      </c>
      <c r="L239" s="89">
        <v>8</v>
      </c>
      <c r="M239" s="89">
        <v>9</v>
      </c>
      <c r="N239" s="89">
        <v>10</v>
      </c>
      <c r="O239" s="126" t="s">
        <v>347</v>
      </c>
    </row>
    <row r="240" spans="1:15">
      <c r="A240" s="88" t="s">
        <v>224</v>
      </c>
      <c r="B240" s="93">
        <f>B238 - FLOOR(B238, 1)</f>
        <v>0.34000000000000341</v>
      </c>
      <c r="C240" s="88" t="s">
        <v>269</v>
      </c>
      <c r="D240" s="95">
        <f>(D239+B240)</f>
        <v>0.34000000000000341</v>
      </c>
      <c r="E240" s="88">
        <f>(E239+B240)</f>
        <v>1.3400000000000034</v>
      </c>
      <c r="F240" s="88">
        <f>(F239+B240)</f>
        <v>2.3400000000000034</v>
      </c>
      <c r="G240" s="88">
        <f>(G239+B240)</f>
        <v>3.3400000000000034</v>
      </c>
      <c r="H240" s="88">
        <f>(H239+B240)</f>
        <v>4.3400000000000034</v>
      </c>
      <c r="I240" s="88">
        <f>(I239+B240)</f>
        <v>5.3400000000000034</v>
      </c>
      <c r="J240" s="88">
        <f>(J239+B240)</f>
        <v>6.3400000000000034</v>
      </c>
      <c r="K240" s="88">
        <f>(K239+B240)</f>
        <v>7.3400000000000034</v>
      </c>
      <c r="L240" s="88">
        <f>(L239+B240)</f>
        <v>8.3400000000000034</v>
      </c>
      <c r="M240" s="88">
        <f>(M239+B240)</f>
        <v>9.3400000000000034</v>
      </c>
      <c r="N240" s="88">
        <f>(N239+B240)</f>
        <v>10.340000000000003</v>
      </c>
      <c r="O240" s="89" t="s">
        <v>272</v>
      </c>
    </row>
    <row r="241" spans="1:15">
      <c r="A241" s="216"/>
      <c r="B241" s="216"/>
      <c r="C241" s="88" t="s">
        <v>122</v>
      </c>
      <c r="D241" s="88">
        <f>(B238-D240)*1</f>
        <v>39</v>
      </c>
      <c r="E241" s="88">
        <f>(B238-E240)*1</f>
        <v>38</v>
      </c>
      <c r="F241" s="88">
        <f>(B238-F240)*1</f>
        <v>37</v>
      </c>
      <c r="G241" s="88">
        <f>(B238-G240)*1</f>
        <v>36</v>
      </c>
      <c r="H241" s="88">
        <f>(B238-H240)*1</f>
        <v>35</v>
      </c>
      <c r="I241" s="88">
        <f>(B238-I240)*1</f>
        <v>34</v>
      </c>
      <c r="J241" s="88">
        <f>(B238-J240)*1</f>
        <v>33</v>
      </c>
      <c r="K241" s="88">
        <f>(B238-K240)*1</f>
        <v>32</v>
      </c>
      <c r="L241" s="88">
        <f>(B238-L240)*1</f>
        <v>31</v>
      </c>
      <c r="M241" s="88">
        <f>(B238-M240)*1</f>
        <v>30</v>
      </c>
      <c r="N241" s="88">
        <f>(B238-N240)*1</f>
        <v>29</v>
      </c>
      <c r="O241" s="89"/>
    </row>
    <row r="242" spans="1:15">
      <c r="A242" s="70"/>
      <c r="B242" s="70"/>
      <c r="C242" s="88" t="s">
        <v>313</v>
      </c>
      <c r="D242" s="88">
        <f>(B238-D240)*5</f>
        <v>195</v>
      </c>
      <c r="E242" s="88">
        <f>(B238-E240)*5</f>
        <v>190</v>
      </c>
      <c r="F242" s="88">
        <f>(B238-F240)*5</f>
        <v>185</v>
      </c>
      <c r="G242" s="88">
        <f>(B238-G240)*5</f>
        <v>180</v>
      </c>
      <c r="H242" s="88">
        <f>(B238-H240)*5</f>
        <v>175</v>
      </c>
      <c r="I242" s="88">
        <f>(B238-I240)*5</f>
        <v>170</v>
      </c>
      <c r="J242" s="88">
        <f>(B238-J240)*5</f>
        <v>165</v>
      </c>
      <c r="K242" s="88">
        <f>(B238-K240)*5</f>
        <v>160</v>
      </c>
      <c r="L242" s="88">
        <f>(B238-L240)*5</f>
        <v>155</v>
      </c>
      <c r="M242" s="88">
        <f>(B238-M240)*5</f>
        <v>150</v>
      </c>
      <c r="N242" s="88">
        <f>(B238-N240)*5</f>
        <v>145</v>
      </c>
      <c r="O242" s="89"/>
    </row>
    <row r="243" spans="1:15">
      <c r="A243" s="70"/>
      <c r="B243" s="70"/>
      <c r="C243" s="88" t="s">
        <v>315</v>
      </c>
      <c r="D243" s="88">
        <f>(B238-D240)*10</f>
        <v>390</v>
      </c>
      <c r="E243" s="88">
        <f>(B238-E240)*10</f>
        <v>380</v>
      </c>
      <c r="F243" s="88">
        <f>(B238-F240)*10</f>
        <v>370</v>
      </c>
      <c r="G243" s="88">
        <f>(B238-G240)*10</f>
        <v>360</v>
      </c>
      <c r="H243" s="88">
        <f>(B238-H240)*10</f>
        <v>350</v>
      </c>
      <c r="I243" s="88">
        <f>(B238-I240)*10</f>
        <v>340</v>
      </c>
      <c r="J243" s="88">
        <f>(B238-J240)*10</f>
        <v>330</v>
      </c>
      <c r="K243" s="88">
        <f>(B238-K240)*10</f>
        <v>320</v>
      </c>
      <c r="L243" s="88">
        <f>(B238-L240)*10</f>
        <v>310</v>
      </c>
      <c r="M243" s="88">
        <f>(B238-M240)*10</f>
        <v>300</v>
      </c>
      <c r="N243" s="88">
        <f>(B238-N240)*10</f>
        <v>290</v>
      </c>
      <c r="O243" s="89"/>
    </row>
    <row r="244" spans="1:15">
      <c r="A244" s="70"/>
      <c r="B244" s="70"/>
      <c r="C244" s="88" t="s">
        <v>342</v>
      </c>
      <c r="D244" s="88">
        <f>(B238-D240)*20</f>
        <v>780</v>
      </c>
      <c r="E244" s="88">
        <f>(B238-E240)*20</f>
        <v>760</v>
      </c>
      <c r="F244" s="88">
        <f>(B238-F240)*20</f>
        <v>740</v>
      </c>
      <c r="G244" s="88">
        <f>(B238-G240)*20</f>
        <v>720</v>
      </c>
      <c r="H244" s="88">
        <f>(B238-H240)*20</f>
        <v>700</v>
      </c>
      <c r="I244" s="88">
        <f>(B238-I240)*20</f>
        <v>680</v>
      </c>
      <c r="J244" s="88">
        <f>(B238-J240)*20</f>
        <v>660</v>
      </c>
      <c r="K244" s="88">
        <f>(B238-K240)*20</f>
        <v>640</v>
      </c>
      <c r="L244" s="88">
        <f>(B238-L240)*20</f>
        <v>620</v>
      </c>
      <c r="M244" s="88">
        <f>(B238-M240)*20</f>
        <v>600</v>
      </c>
      <c r="N244" s="88">
        <f>(B238-N240)*20</f>
        <v>580</v>
      </c>
      <c r="O244" s="89" t="s">
        <v>271</v>
      </c>
    </row>
    <row r="245" spans="1:15">
      <c r="A245" s="219"/>
      <c r="B245" s="219"/>
      <c r="C245" s="219"/>
      <c r="D245" s="219"/>
      <c r="E245" s="219"/>
      <c r="F245" s="219"/>
      <c r="G245" s="219"/>
      <c r="H245" s="219"/>
      <c r="I245" s="219"/>
      <c r="J245" s="219"/>
      <c r="K245" s="219"/>
      <c r="L245" s="219"/>
      <c r="M245" s="219"/>
      <c r="N245" s="219"/>
      <c r="O245" s="219"/>
    </row>
  </sheetData>
  <mergeCells count="96">
    <mergeCell ref="A107:O107"/>
    <mergeCell ref="A2:O2"/>
    <mergeCell ref="C3:O3"/>
    <mergeCell ref="B1:N1"/>
    <mergeCell ref="C20:O20"/>
    <mergeCell ref="B106:N106"/>
    <mergeCell ref="C60:O60"/>
    <mergeCell ref="A56:B56"/>
    <mergeCell ref="A23:B23"/>
    <mergeCell ref="A26:O26"/>
    <mergeCell ref="C27:O27"/>
    <mergeCell ref="A30:B30"/>
    <mergeCell ref="A18:O18"/>
    <mergeCell ref="A6:B6"/>
    <mergeCell ref="A19:O19"/>
    <mergeCell ref="B36:N36"/>
    <mergeCell ref="C98:O98"/>
    <mergeCell ref="C81:O81"/>
    <mergeCell ref="C53:O53"/>
    <mergeCell ref="A59:O59"/>
    <mergeCell ref="A63:B63"/>
    <mergeCell ref="A70:O70"/>
    <mergeCell ref="A72:O72"/>
    <mergeCell ref="A88:O88"/>
    <mergeCell ref="A89:O89"/>
    <mergeCell ref="C90:O90"/>
    <mergeCell ref="A93:B93"/>
    <mergeCell ref="A84:B84"/>
    <mergeCell ref="C38:O38"/>
    <mergeCell ref="A10:O10"/>
    <mergeCell ref="A101:B101"/>
    <mergeCell ref="A105:O105"/>
    <mergeCell ref="B71:M71"/>
    <mergeCell ref="C11:O11"/>
    <mergeCell ref="A14:B14"/>
    <mergeCell ref="C73:O73"/>
    <mergeCell ref="A76:B76"/>
    <mergeCell ref="A97:O97"/>
    <mergeCell ref="A80:O80"/>
    <mergeCell ref="A41:B41"/>
    <mergeCell ref="A44:O44"/>
    <mergeCell ref="C45:O45"/>
    <mergeCell ref="A48:B48"/>
    <mergeCell ref="A51:O51"/>
    <mergeCell ref="C108:O108"/>
    <mergeCell ref="A111:B111"/>
    <mergeCell ref="A115:O115"/>
    <mergeCell ref="A119:B119"/>
    <mergeCell ref="A123:O123"/>
    <mergeCell ref="C116:O116"/>
    <mergeCell ref="A124:O124"/>
    <mergeCell ref="A128:B128"/>
    <mergeCell ref="A131:O131"/>
    <mergeCell ref="I125:N125"/>
    <mergeCell ref="C165:O165"/>
    <mergeCell ref="C150:O150"/>
    <mergeCell ref="I132:N132"/>
    <mergeCell ref="B141:N141"/>
    <mergeCell ref="A168:B168"/>
    <mergeCell ref="A171:O171"/>
    <mergeCell ref="B176:N176"/>
    <mergeCell ref="A135:B135"/>
    <mergeCell ref="A138:O138"/>
    <mergeCell ref="A142:O142"/>
    <mergeCell ref="C143:O143"/>
    <mergeCell ref="A146:B146"/>
    <mergeCell ref="A149:O149"/>
    <mergeCell ref="A153:B153"/>
    <mergeCell ref="A156:O156"/>
    <mergeCell ref="C158:O158"/>
    <mergeCell ref="A161:B161"/>
    <mergeCell ref="A164:O164"/>
    <mergeCell ref="C203:O203"/>
    <mergeCell ref="A177:O177"/>
    <mergeCell ref="C178:O178"/>
    <mergeCell ref="A181:B181"/>
    <mergeCell ref="A185:O185"/>
    <mergeCell ref="C186:O186"/>
    <mergeCell ref="A189:B189"/>
    <mergeCell ref="A193:O193"/>
    <mergeCell ref="A194:O194"/>
    <mergeCell ref="C195:O195"/>
    <mergeCell ref="A198:B198"/>
    <mergeCell ref="A202:O202"/>
    <mergeCell ref="A225:B225"/>
    <mergeCell ref="A229:O229"/>
    <mergeCell ref="C230:O230"/>
    <mergeCell ref="A206:B206"/>
    <mergeCell ref="B210:N210"/>
    <mergeCell ref="A211:O211"/>
    <mergeCell ref="A216:B216"/>
    <mergeCell ref="A233:B233"/>
    <mergeCell ref="A237:O237"/>
    <mergeCell ref="C238:O238"/>
    <mergeCell ref="A241:B241"/>
    <mergeCell ref="A245:O245"/>
  </mergeCells>
  <phoneticPr fontId="1"/>
  <pageMargins left="0.7" right="0.7" top="0.75" bottom="0.75" header="0.3" footer="0.3"/>
  <pageSetup paperSize="9" orientation="landscape" r:id="rId1"/>
  <ignoredErrors>
    <ignoredError sqref="F147 E152 E215:E218 E224"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3474C-4D72-463E-B481-F31186D0B690}">
  <sheetPr codeName="Sheet6"/>
  <dimension ref="A1:H6"/>
  <sheetViews>
    <sheetView workbookViewId="0">
      <selection activeCell="B12" sqref="B12"/>
    </sheetView>
  </sheetViews>
  <sheetFormatPr defaultRowHeight="13.2"/>
  <sheetData>
    <row r="1" spans="1:8">
      <c r="A1" s="43" t="s">
        <v>168</v>
      </c>
      <c r="B1" s="42"/>
      <c r="C1" s="42"/>
      <c r="D1" s="42"/>
      <c r="E1" s="42"/>
      <c r="F1" s="42"/>
      <c r="G1" s="42"/>
      <c r="H1" s="42"/>
    </row>
    <row r="2" spans="1:8">
      <c r="A2" t="s">
        <v>164</v>
      </c>
    </row>
    <row r="3" spans="1:8">
      <c r="A3" s="47" t="s">
        <v>165</v>
      </c>
      <c r="B3" s="44"/>
      <c r="C3" s="44"/>
      <c r="D3" s="44"/>
      <c r="E3" s="44"/>
    </row>
    <row r="4" spans="1:8">
      <c r="A4" t="s">
        <v>166</v>
      </c>
    </row>
    <row r="5" spans="1:8">
      <c r="A5" s="47" t="s">
        <v>167</v>
      </c>
      <c r="B5" s="44"/>
      <c r="C5" s="44"/>
      <c r="D5" s="44"/>
      <c r="E5" s="44"/>
    </row>
    <row r="6" spans="1:8">
      <c r="A6" s="45" t="s">
        <v>169</v>
      </c>
      <c r="B6" s="46"/>
      <c r="C6" s="46"/>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R78"/>
  <sheetViews>
    <sheetView topLeftCell="A4" workbookViewId="0">
      <selection activeCell="B10" sqref="B10:C10"/>
    </sheetView>
  </sheetViews>
  <sheetFormatPr defaultColWidth="9.44140625" defaultRowHeight="17.25" customHeight="1"/>
  <cols>
    <col min="2" max="3" width="9.44140625" style="78"/>
    <col min="4" max="5" width="9.44140625" style="1"/>
    <col min="6" max="6" width="2.88671875" customWidth="1"/>
    <col min="7" max="7" width="10.44140625" customWidth="1"/>
    <col min="8" max="9" width="9.44140625" style="78"/>
    <col min="10" max="10" width="10.44140625" style="1" bestFit="1" customWidth="1"/>
    <col min="11" max="11" width="9.44140625" style="1"/>
    <col min="12" max="12" width="3" customWidth="1"/>
  </cols>
  <sheetData>
    <row r="1" spans="1:14" ht="9" customHeight="1"/>
    <row r="2" spans="1:14" ht="9" customHeight="1"/>
    <row r="3" spans="1:14" ht="9" customHeight="1"/>
    <row r="4" spans="1:14" ht="9" customHeight="1"/>
    <row r="5" spans="1:14" ht="9" customHeight="1"/>
    <row r="6" spans="1:14" ht="9" customHeight="1"/>
    <row r="7" spans="1:14" ht="15.9" customHeight="1">
      <c r="A7" s="233">
        <f ca="1">TODAY()</f>
        <v>46046</v>
      </c>
      <c r="B7" s="233"/>
      <c r="M7">
        <f>為替!B12</f>
        <v>158.69999999999999</v>
      </c>
      <c r="N7" t="s">
        <v>209</v>
      </c>
    </row>
    <row r="8" spans="1:14" ht="15.9" customHeight="1">
      <c r="A8" s="80" t="s">
        <v>27</v>
      </c>
      <c r="B8" s="235" t="s">
        <v>28</v>
      </c>
      <c r="C8" s="235"/>
      <c r="D8" s="236" t="s">
        <v>29</v>
      </c>
      <c r="E8" s="236"/>
      <c r="G8" s="81" t="s">
        <v>109</v>
      </c>
      <c r="H8" s="232" t="s">
        <v>28</v>
      </c>
      <c r="I8" s="232"/>
      <c r="J8" s="229" t="s">
        <v>29</v>
      </c>
      <c r="K8" s="229"/>
      <c r="M8">
        <f>ROUNDUP(ROUNDDOWN(為替!B12, 2), 0)</f>
        <v>159</v>
      </c>
      <c r="N8" t="s">
        <v>210</v>
      </c>
    </row>
    <row r="9" spans="1:14" ht="15.9" customHeight="1">
      <c r="A9" s="79" t="s">
        <v>30</v>
      </c>
      <c r="B9" s="234">
        <f>ROUND((為替!B12) * 1,2)</f>
        <v>158.69999999999999</v>
      </c>
      <c r="C9" s="234"/>
      <c r="D9" s="227">
        <f>ROUND((為替!C12) * 1,2)</f>
        <v>153</v>
      </c>
      <c r="E9" s="227"/>
      <c r="G9" s="82" t="s">
        <v>110</v>
      </c>
      <c r="H9" s="226">
        <f>ROUND(為替!B24, 3) * 100</f>
        <v>109.00000000000001</v>
      </c>
      <c r="I9" s="226"/>
      <c r="J9" s="227">
        <f>ROUND(為替!C24, 3) * 100</f>
        <v>103</v>
      </c>
      <c r="K9" s="227"/>
      <c r="M9">
        <f>ROUNDUP(ROUNDDOWN(為替!B12, 1), 0)</f>
        <v>159</v>
      </c>
      <c r="N9" t="s">
        <v>211</v>
      </c>
    </row>
    <row r="10" spans="1:14" ht="15.9" customHeight="1">
      <c r="A10" s="79" t="s">
        <v>220</v>
      </c>
      <c r="B10" s="234">
        <f>ROUND((為替!B12) * 2,2)</f>
        <v>317.39999999999998</v>
      </c>
      <c r="C10" s="234"/>
      <c r="D10" s="227">
        <f>ROUND((為替!C12) * 2,2)</f>
        <v>306</v>
      </c>
      <c r="E10" s="227"/>
      <c r="G10" s="82" t="s">
        <v>111</v>
      </c>
      <c r="H10" s="226">
        <f>ROUND(為替!B24, 3) * 500</f>
        <v>545</v>
      </c>
      <c r="I10" s="226"/>
      <c r="J10" s="227">
        <f>ROUND(為替!C24, 3) * 500</f>
        <v>515</v>
      </c>
      <c r="K10" s="227"/>
      <c r="M10">
        <f>ROUNDUP(為替!B12,0)</f>
        <v>159</v>
      </c>
      <c r="N10" t="s">
        <v>212</v>
      </c>
    </row>
    <row r="11" spans="1:14" ht="15.9" customHeight="1">
      <c r="A11" s="79" t="s">
        <v>31</v>
      </c>
      <c r="B11" s="234">
        <f>ROUND((為替!B12) * 5,2)</f>
        <v>793.5</v>
      </c>
      <c r="C11" s="234"/>
      <c r="D11" s="227">
        <f>ROUND((為替!C12) * 5,2)</f>
        <v>765</v>
      </c>
      <c r="E11" s="227"/>
      <c r="G11" s="82" t="s">
        <v>112</v>
      </c>
      <c r="H11" s="226">
        <f>ROUND(為替!B24, 3) * 1000</f>
        <v>1090</v>
      </c>
      <c r="I11" s="226"/>
      <c r="J11" s="227">
        <f>ROUND(為替!C24, 3) * 1000</f>
        <v>1030</v>
      </c>
      <c r="K11" s="227"/>
      <c r="M11">
        <f>INT(為替!B12)</f>
        <v>158</v>
      </c>
      <c r="N11" t="s">
        <v>213</v>
      </c>
    </row>
    <row r="12" spans="1:14" ht="15.9" customHeight="1">
      <c r="A12" s="79" t="s">
        <v>32</v>
      </c>
      <c r="B12" s="234">
        <f>ROUND((為替!B12) * 10,2)</f>
        <v>1587</v>
      </c>
      <c r="C12" s="234"/>
      <c r="D12" s="227">
        <f>ROUND((為替!C12) * 10,2)</f>
        <v>1530</v>
      </c>
      <c r="E12" s="227"/>
      <c r="G12" s="82" t="s">
        <v>113</v>
      </c>
      <c r="H12" s="226">
        <f>ROUND(為替!B24, 3) * 5000</f>
        <v>5450</v>
      </c>
      <c r="I12" s="226"/>
      <c r="J12" s="227">
        <f>ROUND(為替!C24, 3) * 5000</f>
        <v>5150</v>
      </c>
      <c r="K12" s="227"/>
      <c r="M12" s="58" t="s">
        <v>216</v>
      </c>
    </row>
    <row r="13" spans="1:14" ht="15.9" customHeight="1">
      <c r="A13" s="79" t="s">
        <v>33</v>
      </c>
      <c r="B13" s="234">
        <f>ROUND((為替!B12) * 20,2)</f>
        <v>3174</v>
      </c>
      <c r="C13" s="234"/>
      <c r="D13" s="227">
        <f>ROUND((為替!C12) * 20,2)</f>
        <v>3060</v>
      </c>
      <c r="E13" s="227"/>
      <c r="M13" s="59" t="s">
        <v>215</v>
      </c>
    </row>
    <row r="14" spans="1:14" ht="15.9" customHeight="1">
      <c r="A14" s="79" t="s">
        <v>34</v>
      </c>
      <c r="B14" s="234">
        <f>ROUND((為替!B12) * 50,2)</f>
        <v>7935</v>
      </c>
      <c r="C14" s="234"/>
      <c r="D14" s="227">
        <f>ROUND((為替!C12) * 50,2)</f>
        <v>7650</v>
      </c>
      <c r="E14" s="227"/>
      <c r="G14" s="81" t="s">
        <v>77</v>
      </c>
      <c r="H14" s="228" t="s">
        <v>28</v>
      </c>
      <c r="I14" s="228"/>
      <c r="J14" s="229" t="s">
        <v>29</v>
      </c>
      <c r="K14" s="229"/>
      <c r="N14" s="60" t="s">
        <v>217</v>
      </c>
    </row>
    <row r="15" spans="1:14" ht="15.9" customHeight="1">
      <c r="A15" s="79" t="s">
        <v>35</v>
      </c>
      <c r="B15" s="234">
        <f>ROUND((為替!B12) * 100,2)</f>
        <v>15870</v>
      </c>
      <c r="C15" s="234"/>
      <c r="D15" s="227">
        <f>ROUND((為替!C12) * 100,2)</f>
        <v>15300</v>
      </c>
      <c r="E15" s="227"/>
      <c r="G15" s="82" t="s">
        <v>78</v>
      </c>
      <c r="H15" s="226">
        <f>ROUND((為替!D24) *10,2)</f>
        <v>208</v>
      </c>
      <c r="I15" s="226"/>
      <c r="J15" s="227">
        <f>ROUND((為替!E24) *10,2)</f>
        <v>188</v>
      </c>
      <c r="K15" s="227"/>
      <c r="N15" s="60" t="s">
        <v>218</v>
      </c>
    </row>
    <row r="16" spans="1:14" ht="15.9" customHeight="1">
      <c r="G16" s="82" t="s">
        <v>79</v>
      </c>
      <c r="H16" s="226">
        <f>ROUND((為替!D24) *20,2)</f>
        <v>416</v>
      </c>
      <c r="I16" s="226"/>
      <c r="J16" s="227">
        <f>ROUND((為替!E24) *20,2)</f>
        <v>376</v>
      </c>
      <c r="K16" s="227"/>
    </row>
    <row r="17" spans="1:18" ht="15.9" customHeight="1">
      <c r="A17" s="81" t="s">
        <v>36</v>
      </c>
      <c r="B17" s="228" t="s">
        <v>28</v>
      </c>
      <c r="C17" s="228"/>
      <c r="D17" s="229" t="s">
        <v>29</v>
      </c>
      <c r="E17" s="229"/>
      <c r="G17" s="82" t="s">
        <v>80</v>
      </c>
      <c r="H17" s="226">
        <f>ROUND((為替!D24) *50,2)</f>
        <v>1040</v>
      </c>
      <c r="I17" s="226"/>
      <c r="J17" s="227">
        <f>ROUND((為替!E24) *50,2)</f>
        <v>940</v>
      </c>
      <c r="K17" s="227"/>
    </row>
    <row r="18" spans="1:18" ht="15.9" customHeight="1">
      <c r="A18" s="83" t="s">
        <v>37</v>
      </c>
      <c r="B18" s="226">
        <f>ROUND((為替!D12) * 5,2)</f>
        <v>932</v>
      </c>
      <c r="C18" s="226"/>
      <c r="D18" s="227">
        <f>ROUND((為替!E12) * 5,2)</f>
        <v>900</v>
      </c>
      <c r="E18" s="227"/>
      <c r="G18" s="82" t="s">
        <v>81</v>
      </c>
      <c r="H18" s="226">
        <f>ROUND((為替!D24) *100,2)</f>
        <v>2080</v>
      </c>
      <c r="I18" s="226"/>
      <c r="J18" s="227">
        <f>ROUND((為替!E24) *100,2)</f>
        <v>1880</v>
      </c>
      <c r="K18" s="227"/>
    </row>
    <row r="19" spans="1:18" ht="15.9" customHeight="1">
      <c r="A19" s="83" t="s">
        <v>38</v>
      </c>
      <c r="B19" s="226">
        <f>ROUND((為替!D12) * 10,2)</f>
        <v>1864</v>
      </c>
      <c r="C19" s="226"/>
      <c r="D19" s="227">
        <f>ROUND((為替!E12) * 10,2)</f>
        <v>1800</v>
      </c>
      <c r="E19" s="227"/>
      <c r="G19" s="82" t="s">
        <v>82</v>
      </c>
      <c r="H19" s="226">
        <f>ROUND((為替!D24) *500,2)</f>
        <v>10400</v>
      </c>
      <c r="I19" s="226"/>
      <c r="J19" s="227">
        <f>ROUND((為替!E24) *500,2)</f>
        <v>9400</v>
      </c>
      <c r="K19" s="227"/>
    </row>
    <row r="20" spans="1:18" ht="15.9" customHeight="1">
      <c r="A20" s="83" t="s">
        <v>39</v>
      </c>
      <c r="B20" s="226">
        <f>ROUND((為替!D12) * 20,2)</f>
        <v>3728</v>
      </c>
      <c r="C20" s="226"/>
      <c r="D20" s="227">
        <f>ROUND((為替!E12) * 20,2)</f>
        <v>3600</v>
      </c>
      <c r="E20" s="227"/>
      <c r="G20" s="82" t="s">
        <v>83</v>
      </c>
      <c r="H20" s="226">
        <f>ROUND((為替!D24) *1000,2)</f>
        <v>20800</v>
      </c>
      <c r="I20" s="226"/>
      <c r="J20" s="227">
        <f>ROUND((為替!E24) *1000,2)</f>
        <v>18800</v>
      </c>
      <c r="K20" s="227"/>
    </row>
    <row r="21" spans="1:18" ht="15.9" customHeight="1">
      <c r="A21" s="83" t="s">
        <v>40</v>
      </c>
      <c r="B21" s="226">
        <f>ROUND((為替!D12) * 50,2)</f>
        <v>9320</v>
      </c>
      <c r="C21" s="226"/>
      <c r="D21" s="227">
        <f>ROUND((為替!E12) * 50,2)</f>
        <v>9000</v>
      </c>
      <c r="E21" s="227"/>
    </row>
    <row r="22" spans="1:18" ht="15.9" customHeight="1">
      <c r="A22" s="83" t="s">
        <v>41</v>
      </c>
      <c r="B22" s="226">
        <f>ROUND((為替!D12) * 100,2)</f>
        <v>18640</v>
      </c>
      <c r="C22" s="226"/>
      <c r="D22" s="227">
        <f>ROUND((為替!E12) * 100,2)</f>
        <v>18000</v>
      </c>
      <c r="E22" s="227"/>
      <c r="G22" s="81" t="s">
        <v>114</v>
      </c>
      <c r="H22" s="232" t="s">
        <v>28</v>
      </c>
      <c r="I22" s="232"/>
      <c r="J22" s="229" t="s">
        <v>29</v>
      </c>
      <c r="K22" s="229"/>
    </row>
    <row r="23" spans="1:18" ht="15.9" customHeight="1">
      <c r="A23" s="83" t="s">
        <v>42</v>
      </c>
      <c r="B23" s="226">
        <f>ROUND((為替!D12) * 200,2)</f>
        <v>37280</v>
      </c>
      <c r="C23" s="226"/>
      <c r="D23" s="227">
        <f>ROUND((為替!E12) * 200,2)</f>
        <v>36000</v>
      </c>
      <c r="E23" s="227"/>
      <c r="G23" s="84" t="s">
        <v>115</v>
      </c>
      <c r="H23" s="226">
        <f>ROUND((為替!F24) *100,2)</f>
        <v>506</v>
      </c>
      <c r="I23" s="226"/>
      <c r="J23" s="227">
        <f>ROUND((為替!G24) *100,2)</f>
        <v>476</v>
      </c>
      <c r="K23" s="227"/>
    </row>
    <row r="24" spans="1:18" ht="15.9" customHeight="1">
      <c r="A24" s="83" t="s">
        <v>43</v>
      </c>
      <c r="B24" s="226">
        <f>ROUND((為替!D12) * 500,2)</f>
        <v>93200</v>
      </c>
      <c r="C24" s="226"/>
      <c r="D24" s="227">
        <f>ROUND((為替!E12) * 500,2)</f>
        <v>90000</v>
      </c>
      <c r="E24" s="227"/>
      <c r="G24" s="84" t="s">
        <v>116</v>
      </c>
      <c r="H24" s="226">
        <f>ROUND((為替!F24) *200,2)</f>
        <v>1012</v>
      </c>
      <c r="I24" s="226"/>
      <c r="J24" s="227">
        <f>ROUND((為替!G24) *200,2)</f>
        <v>952</v>
      </c>
      <c r="K24" s="227"/>
      <c r="R24" t="s">
        <v>221</v>
      </c>
    </row>
    <row r="25" spans="1:18" ht="15.9" customHeight="1">
      <c r="G25" s="84" t="s">
        <v>117</v>
      </c>
      <c r="H25" s="226">
        <f>ROUND((為替!F24) *500,2)</f>
        <v>2530</v>
      </c>
      <c r="I25" s="226"/>
      <c r="J25" s="227">
        <f>ROUND((為替!G24) *500,2)</f>
        <v>2380</v>
      </c>
      <c r="K25" s="227"/>
    </row>
    <row r="26" spans="1:18" ht="15.9" customHeight="1">
      <c r="A26" s="81" t="s">
        <v>19</v>
      </c>
      <c r="B26" s="232" t="s">
        <v>28</v>
      </c>
      <c r="C26" s="232"/>
      <c r="D26" s="229" t="s">
        <v>29</v>
      </c>
      <c r="E26" s="229"/>
      <c r="G26" s="84" t="s">
        <v>118</v>
      </c>
      <c r="H26" s="226">
        <f>ROUND((為替!F24) *1000,2)</f>
        <v>5060</v>
      </c>
      <c r="I26" s="226"/>
      <c r="J26" s="227">
        <f>ROUND((為替!G24) *1000,2)</f>
        <v>4760</v>
      </c>
      <c r="K26" s="227"/>
    </row>
    <row r="27" spans="1:18" ht="15.9" customHeight="1">
      <c r="A27" s="84" t="s">
        <v>50</v>
      </c>
      <c r="B27" s="226">
        <f>ROUND((為替!F12) * 5,2)</f>
        <v>1070</v>
      </c>
      <c r="C27" s="226"/>
      <c r="D27" s="227">
        <f>ROUND((為替!G12) * 5,2)</f>
        <v>1035</v>
      </c>
      <c r="E27" s="227"/>
      <c r="G27" s="84" t="s">
        <v>119</v>
      </c>
      <c r="H27" s="226">
        <f>ROUND((為替!F24) *2000,2)</f>
        <v>10120</v>
      </c>
      <c r="I27" s="226"/>
      <c r="J27" s="227">
        <f>ROUND((為替!G24) *2000,2)</f>
        <v>9520</v>
      </c>
      <c r="K27" s="227"/>
    </row>
    <row r="28" spans="1:18" ht="15.9" customHeight="1">
      <c r="A28" s="84" t="s">
        <v>51</v>
      </c>
      <c r="B28" s="226">
        <f>ROUND((為替!F12) * 10,2)</f>
        <v>2140</v>
      </c>
      <c r="C28" s="226"/>
      <c r="D28" s="227">
        <f>ROUND((為替!G12) * 10,2)</f>
        <v>2070</v>
      </c>
      <c r="E28" s="227"/>
      <c r="J28" s="2"/>
      <c r="K28" s="2"/>
    </row>
    <row r="29" spans="1:18" ht="15.9" customHeight="1">
      <c r="A29" s="84" t="s">
        <v>52</v>
      </c>
      <c r="B29" s="226">
        <f>ROUND((為替!F12) * 20,2)</f>
        <v>4280</v>
      </c>
      <c r="C29" s="226"/>
      <c r="D29" s="227">
        <f>ROUND((為替!G12) * 20,2)</f>
        <v>4140</v>
      </c>
      <c r="E29" s="227"/>
      <c r="G29" s="85" t="s">
        <v>11</v>
      </c>
      <c r="H29" s="228" t="s">
        <v>28</v>
      </c>
      <c r="I29" s="228"/>
      <c r="J29" s="229" t="s">
        <v>29</v>
      </c>
      <c r="K29" s="229"/>
    </row>
    <row r="30" spans="1:18" ht="15.9" customHeight="1">
      <c r="A30" s="84" t="s">
        <v>53</v>
      </c>
      <c r="B30" s="226">
        <f>ROUND((為替!F12) * 50,2)</f>
        <v>10700</v>
      </c>
      <c r="C30" s="226"/>
      <c r="D30" s="227">
        <f>ROUND((為替!G12) * 50,2)</f>
        <v>10350</v>
      </c>
      <c r="E30" s="227"/>
      <c r="G30" s="84" t="s">
        <v>70</v>
      </c>
      <c r="H30" s="226">
        <f>ROUND((為替!H24) *20,2)</f>
        <v>102.8</v>
      </c>
      <c r="I30" s="226"/>
      <c r="J30" s="227">
        <f>ROUND((為替!I24) *20,2)</f>
        <v>96.8</v>
      </c>
      <c r="K30" s="227"/>
    </row>
    <row r="31" spans="1:18" ht="15.9" customHeight="1">
      <c r="G31" s="84" t="s">
        <v>71</v>
      </c>
      <c r="H31" s="226">
        <f>ROUND((為替!H24) *50,2)</f>
        <v>257</v>
      </c>
      <c r="I31" s="226"/>
      <c r="J31" s="227">
        <f>ROUND((為替!I24) *50,2)</f>
        <v>242</v>
      </c>
      <c r="K31" s="227"/>
    </row>
    <row r="32" spans="1:18" ht="15.9" customHeight="1">
      <c r="A32" s="81" t="s">
        <v>120</v>
      </c>
      <c r="B32" s="228" t="s">
        <v>28</v>
      </c>
      <c r="C32" s="228"/>
      <c r="D32" s="229" t="s">
        <v>29</v>
      </c>
      <c r="E32" s="229"/>
      <c r="G32" s="84" t="s">
        <v>72</v>
      </c>
      <c r="H32" s="226">
        <f>ROUND((為替!H24) *100,2)</f>
        <v>514</v>
      </c>
      <c r="I32" s="226"/>
      <c r="J32" s="227">
        <f>ROUND((為替!I24) *100,2)</f>
        <v>484</v>
      </c>
      <c r="K32" s="227"/>
    </row>
    <row r="33" spans="1:11" ht="15.9" customHeight="1">
      <c r="A33" s="84" t="s">
        <v>44</v>
      </c>
      <c r="B33" s="226">
        <f>ROUND((為替!H12) * 1,2)</f>
        <v>22.9</v>
      </c>
      <c r="C33" s="226"/>
      <c r="D33" s="227">
        <f>ROUND((為替!I12) * 1,2)</f>
        <v>21</v>
      </c>
      <c r="E33" s="227"/>
      <c r="G33" s="84" t="s">
        <v>73</v>
      </c>
      <c r="H33" s="226">
        <f>ROUND((為替!H24) *500,2)</f>
        <v>2570</v>
      </c>
      <c r="I33" s="226"/>
      <c r="J33" s="227">
        <f>ROUND((為替!I24) *500,2)</f>
        <v>2420</v>
      </c>
      <c r="K33" s="227"/>
    </row>
    <row r="34" spans="1:11" ht="15.9" customHeight="1">
      <c r="A34" s="84" t="s">
        <v>45</v>
      </c>
      <c r="B34" s="226">
        <f>ROUND((為替!H12) * 5,2)</f>
        <v>114.5</v>
      </c>
      <c r="C34" s="226"/>
      <c r="D34" s="227">
        <f>ROUND((為替!I12) * 5,2)</f>
        <v>105</v>
      </c>
      <c r="E34" s="227"/>
      <c r="G34" s="84" t="s">
        <v>74</v>
      </c>
      <c r="H34" s="226">
        <f>ROUND((為替!H24) *1000,2)</f>
        <v>5140</v>
      </c>
      <c r="I34" s="226"/>
      <c r="J34" s="227">
        <f>ROUND((為替!I24) *1000,2)</f>
        <v>4840</v>
      </c>
      <c r="K34" s="227"/>
    </row>
    <row r="35" spans="1:11" ht="15.9" customHeight="1">
      <c r="A35" s="84" t="s">
        <v>46</v>
      </c>
      <c r="B35" s="226">
        <f>ROUND((為替!H12) * 10,2)</f>
        <v>229</v>
      </c>
      <c r="C35" s="226"/>
      <c r="D35" s="227">
        <f>ROUND((為替!I12) * 10,2)</f>
        <v>210</v>
      </c>
      <c r="E35" s="227"/>
    </row>
    <row r="36" spans="1:11" ht="15.9" customHeight="1">
      <c r="A36" s="84" t="s">
        <v>47</v>
      </c>
      <c r="B36" s="226">
        <f>ROUND((為替!H12) * 20,2)</f>
        <v>458</v>
      </c>
      <c r="C36" s="226"/>
      <c r="D36" s="227">
        <f>ROUND((為替!I12) * 20,2)</f>
        <v>420</v>
      </c>
      <c r="E36" s="227"/>
      <c r="G36" s="85" t="s">
        <v>95</v>
      </c>
      <c r="H36" s="228" t="s">
        <v>28</v>
      </c>
      <c r="I36" s="228"/>
      <c r="J36" s="229" t="s">
        <v>29</v>
      </c>
      <c r="K36" s="229"/>
    </row>
    <row r="37" spans="1:11" ht="15.9" customHeight="1">
      <c r="A37" s="84" t="s">
        <v>48</v>
      </c>
      <c r="B37" s="226">
        <f>ROUND((為替!H12) * 50,2)</f>
        <v>1145</v>
      </c>
      <c r="C37" s="226"/>
      <c r="D37" s="227">
        <f>ROUND((為替!I12) * 50,2)</f>
        <v>1050</v>
      </c>
      <c r="E37" s="227"/>
      <c r="G37" s="84" t="s">
        <v>128</v>
      </c>
      <c r="H37" s="226">
        <f>ROUND((為替!J24) *20,3)</f>
        <v>54</v>
      </c>
      <c r="I37" s="226"/>
      <c r="J37" s="227">
        <f>ROUND((為替!K24) *20,2)</f>
        <v>49.4</v>
      </c>
      <c r="K37" s="227"/>
    </row>
    <row r="38" spans="1:11" ht="15.9" customHeight="1">
      <c r="A38" s="84" t="s">
        <v>49</v>
      </c>
      <c r="B38" s="226">
        <f>ROUND((為替!H12) * 100,2)</f>
        <v>2290</v>
      </c>
      <c r="C38" s="226"/>
      <c r="D38" s="227">
        <f>ROUND((為替!I12) * 100,2)</f>
        <v>2100</v>
      </c>
      <c r="E38" s="227"/>
      <c r="G38" s="84" t="s">
        <v>96</v>
      </c>
      <c r="H38" s="226">
        <f>ROUND((為替!J24) *50,3)</f>
        <v>135</v>
      </c>
      <c r="I38" s="226"/>
      <c r="J38" s="227">
        <f>ROUND((為替!K24) *50,2)</f>
        <v>123.5</v>
      </c>
      <c r="K38" s="227"/>
    </row>
    <row r="39" spans="1:11" ht="15.9" customHeight="1">
      <c r="D39" s="2"/>
      <c r="E39" s="2"/>
      <c r="G39" s="84" t="s">
        <v>97</v>
      </c>
      <c r="H39" s="226">
        <f>ROUND((為替!J24) *100,3)</f>
        <v>270</v>
      </c>
      <c r="I39" s="226"/>
      <c r="J39" s="227">
        <f>ROUND((為替!K24) *100,2)</f>
        <v>247</v>
      </c>
      <c r="K39" s="227"/>
    </row>
    <row r="40" spans="1:11" ht="15.9" customHeight="1">
      <c r="A40" s="85" t="s">
        <v>6</v>
      </c>
      <c r="B40" s="228" t="s">
        <v>28</v>
      </c>
      <c r="C40" s="228"/>
      <c r="D40" s="229" t="s">
        <v>29</v>
      </c>
      <c r="E40" s="229"/>
      <c r="G40" s="84" t="s">
        <v>98</v>
      </c>
      <c r="H40" s="226">
        <f>ROUND((為替!J24) *200,3)</f>
        <v>540</v>
      </c>
      <c r="I40" s="226"/>
      <c r="J40" s="227">
        <f>ROUND((為替!K24) *200,2)</f>
        <v>494</v>
      </c>
      <c r="K40" s="227"/>
    </row>
    <row r="41" spans="1:11" ht="15.9" customHeight="1">
      <c r="A41" s="84" t="s">
        <v>54</v>
      </c>
      <c r="B41" s="226">
        <f>ROUND((為替!J12) * 5,2)</f>
        <v>543</v>
      </c>
      <c r="C41" s="226"/>
      <c r="D41" s="227">
        <f>ROUND((為替!K12) * 5,2)</f>
        <v>520</v>
      </c>
      <c r="E41" s="227"/>
      <c r="G41" s="84" t="s">
        <v>99</v>
      </c>
      <c r="H41" s="226">
        <f>ROUND((為替!J24) *500,3)</f>
        <v>1350</v>
      </c>
      <c r="I41" s="226"/>
      <c r="J41" s="227">
        <f>ROUND((為替!K24) *500,2)</f>
        <v>1235</v>
      </c>
      <c r="K41" s="227"/>
    </row>
    <row r="42" spans="1:11" ht="15.9" customHeight="1">
      <c r="A42" s="84" t="s">
        <v>55</v>
      </c>
      <c r="B42" s="226">
        <f>ROUND((為替!J12) * 10,2)</f>
        <v>1086</v>
      </c>
      <c r="C42" s="226"/>
      <c r="D42" s="227">
        <f>ROUND((為替!K12) * 10,2)</f>
        <v>1040</v>
      </c>
      <c r="E42" s="227"/>
      <c r="G42" s="84" t="s">
        <v>100</v>
      </c>
      <c r="H42" s="226">
        <f>ROUND((為替!J24) *1000,3)</f>
        <v>2700</v>
      </c>
      <c r="I42" s="226"/>
      <c r="J42" s="227">
        <f>ROUND((為替!K24) *1000,2)</f>
        <v>2470</v>
      </c>
      <c r="K42" s="227"/>
    </row>
    <row r="43" spans="1:11" ht="15.9" customHeight="1">
      <c r="A43" s="84" t="s">
        <v>56</v>
      </c>
      <c r="B43" s="226">
        <f>ROUND((為替!J12) * 20,2)</f>
        <v>2172</v>
      </c>
      <c r="C43" s="226"/>
      <c r="D43" s="227">
        <f>ROUND((為替!K12) * 20,2)</f>
        <v>2080</v>
      </c>
      <c r="E43" s="227"/>
    </row>
    <row r="44" spans="1:11" ht="15.9" customHeight="1">
      <c r="A44" s="84" t="s">
        <v>57</v>
      </c>
      <c r="B44" s="226">
        <f>ROUND((為替!J12) * 50,2)</f>
        <v>5430</v>
      </c>
      <c r="C44" s="226"/>
      <c r="D44" s="227">
        <f>ROUND((為替!K12) * 50,2)</f>
        <v>5200</v>
      </c>
      <c r="E44" s="227"/>
      <c r="G44" s="85" t="s">
        <v>101</v>
      </c>
      <c r="H44" s="228" t="s">
        <v>28</v>
      </c>
      <c r="I44" s="228"/>
      <c r="J44" s="229" t="s">
        <v>29</v>
      </c>
      <c r="K44" s="229"/>
    </row>
    <row r="45" spans="1:11" ht="15.9" customHeight="1">
      <c r="A45" s="84" t="s">
        <v>58</v>
      </c>
      <c r="B45" s="226">
        <f>ROUND((為替!J12) * 100,2)</f>
        <v>10860</v>
      </c>
      <c r="C45" s="226"/>
      <c r="D45" s="227">
        <f>ROUND((為替!K12) * 100,2)</f>
        <v>10400</v>
      </c>
      <c r="E45" s="227"/>
      <c r="G45" s="84" t="s">
        <v>102</v>
      </c>
      <c r="H45" s="226">
        <f>ROUND(為替!L24, 4) * 1000</f>
        <v>10</v>
      </c>
      <c r="I45" s="226"/>
      <c r="J45" s="227">
        <f>ROUND(為替!M24, 4) * 1000</f>
        <v>7.8</v>
      </c>
      <c r="K45" s="227"/>
    </row>
    <row r="46" spans="1:11" ht="15.9" customHeight="1">
      <c r="D46" s="2"/>
      <c r="E46" s="2"/>
      <c r="G46" s="84" t="s">
        <v>103</v>
      </c>
      <c r="H46" s="226">
        <f>ROUND(為替!L24, 4) * 2000</f>
        <v>20</v>
      </c>
      <c r="I46" s="226"/>
      <c r="J46" s="227">
        <f>ROUND(為替!M24, 4) * 2000</f>
        <v>15.6</v>
      </c>
      <c r="K46" s="227"/>
    </row>
    <row r="47" spans="1:11" ht="15.9" customHeight="1">
      <c r="A47" s="85" t="s">
        <v>18</v>
      </c>
      <c r="B47" s="232" t="s">
        <v>28</v>
      </c>
      <c r="C47" s="232"/>
      <c r="D47" s="229" t="s">
        <v>29</v>
      </c>
      <c r="E47" s="229"/>
      <c r="G47" s="84" t="s">
        <v>104</v>
      </c>
      <c r="H47" s="226">
        <f>ROUND(為替!L24, 4) * 5000</f>
        <v>50</v>
      </c>
      <c r="I47" s="226"/>
      <c r="J47" s="227">
        <f>ROUND(為替!M24, 4) * 5000</f>
        <v>39</v>
      </c>
      <c r="K47" s="227"/>
    </row>
    <row r="48" spans="1:11" ht="15.9" customHeight="1">
      <c r="A48" s="84" t="s">
        <v>59</v>
      </c>
      <c r="B48" s="226">
        <f>ROUND((為替!L12) * 5,2)</f>
        <v>575.5</v>
      </c>
      <c r="C48" s="226"/>
      <c r="D48" s="227">
        <f>ROUND((為替!M12) * 5,2)</f>
        <v>550</v>
      </c>
      <c r="E48" s="227"/>
      <c r="G48" s="84" t="s">
        <v>105</v>
      </c>
      <c r="H48" s="226">
        <f>ROUND(為替!L24, 4) * 10000</f>
        <v>100</v>
      </c>
      <c r="I48" s="226"/>
      <c r="J48" s="227">
        <f>ROUND(為替!M24, 4) * 10000</f>
        <v>78</v>
      </c>
      <c r="K48" s="227"/>
    </row>
    <row r="49" spans="1:11" ht="15.9" customHeight="1">
      <c r="A49" s="84" t="s">
        <v>60</v>
      </c>
      <c r="B49" s="226">
        <f>ROUND((為替!L12) * 10,2)</f>
        <v>1151</v>
      </c>
      <c r="C49" s="226"/>
      <c r="D49" s="227">
        <f>ROUND((為替!M12) * 10,2)</f>
        <v>1100</v>
      </c>
      <c r="E49" s="227"/>
      <c r="G49" s="84" t="s">
        <v>106</v>
      </c>
      <c r="H49" s="226">
        <f>ROUND(為替!L24, 4) * 20000</f>
        <v>200</v>
      </c>
      <c r="I49" s="226"/>
      <c r="J49" s="227">
        <f>ROUND(為替!M24, 4) * 20000</f>
        <v>156</v>
      </c>
      <c r="K49" s="227"/>
    </row>
    <row r="50" spans="1:11" ht="15.9" customHeight="1">
      <c r="A50" s="84" t="s">
        <v>61</v>
      </c>
      <c r="B50" s="226">
        <f>ROUND((為替!L12) * 20,2)</f>
        <v>2302</v>
      </c>
      <c r="C50" s="226"/>
      <c r="D50" s="227">
        <f>ROUND((為替!M12) * 20,2)</f>
        <v>2200</v>
      </c>
      <c r="E50" s="227"/>
      <c r="G50" s="84" t="s">
        <v>107</v>
      </c>
      <c r="H50" s="226">
        <f>ROUND(為替!L24, 4) * 50000</f>
        <v>500</v>
      </c>
      <c r="I50" s="226"/>
      <c r="J50" s="227">
        <f>ROUND(為替!M24, 4) * 50000</f>
        <v>390</v>
      </c>
      <c r="K50" s="227"/>
    </row>
    <row r="51" spans="1:11" ht="15.9" customHeight="1">
      <c r="A51" s="84" t="s">
        <v>62</v>
      </c>
      <c r="B51" s="226">
        <f>ROUND((為替!L12) * 50,2)</f>
        <v>5755</v>
      </c>
      <c r="C51" s="226"/>
      <c r="D51" s="227">
        <f>ROUND((為替!M12) * 50,2)</f>
        <v>5500</v>
      </c>
      <c r="E51" s="227"/>
      <c r="G51" s="84" t="s">
        <v>108</v>
      </c>
      <c r="H51" s="226">
        <f>ROUND(為替!L24, 4) * 100000</f>
        <v>1000</v>
      </c>
      <c r="I51" s="226"/>
      <c r="J51" s="227">
        <f>ROUND(為替!M24, 4) * 100000</f>
        <v>780</v>
      </c>
      <c r="K51" s="227"/>
    </row>
    <row r="52" spans="1:11" ht="15.9" customHeight="1">
      <c r="A52" s="84" t="s">
        <v>63</v>
      </c>
      <c r="B52" s="226">
        <f>ROUND((為替!L12) * 100,2)</f>
        <v>11510</v>
      </c>
      <c r="C52" s="226"/>
      <c r="D52" s="227">
        <f>ROUND((為替!M12) * 100,2)</f>
        <v>11000</v>
      </c>
      <c r="E52" s="227"/>
    </row>
    <row r="53" spans="1:11" ht="15.9" customHeight="1">
      <c r="D53" s="2"/>
      <c r="E53" s="2"/>
      <c r="G53" s="85" t="s">
        <v>121</v>
      </c>
      <c r="H53" s="228" t="s">
        <v>28</v>
      </c>
      <c r="I53" s="228"/>
      <c r="J53" s="229" t="s">
        <v>29</v>
      </c>
      <c r="K53" s="229"/>
    </row>
    <row r="54" spans="1:11" ht="15.9" customHeight="1">
      <c r="A54" s="85" t="s">
        <v>64</v>
      </c>
      <c r="B54" s="228" t="s">
        <v>28</v>
      </c>
      <c r="C54" s="228"/>
      <c r="D54" s="229" t="s">
        <v>29</v>
      </c>
      <c r="E54" s="229"/>
      <c r="G54" s="84" t="s">
        <v>122</v>
      </c>
      <c r="H54" s="226">
        <f>ROUND(為替!N24, 3) * 1</f>
        <v>39.5</v>
      </c>
      <c r="I54" s="226"/>
      <c r="J54" s="227">
        <f>ROUND(為替!O24, 3) * 1</f>
        <v>36</v>
      </c>
      <c r="K54" s="227"/>
    </row>
    <row r="55" spans="1:11" ht="15.9" customHeight="1">
      <c r="A55" s="84" t="s">
        <v>65</v>
      </c>
      <c r="B55" s="226">
        <f>ROUND((為替!N12) *2,2)</f>
        <v>247.8</v>
      </c>
      <c r="C55" s="226"/>
      <c r="D55" s="227">
        <f>ROUND((為替!O12) *2,2)</f>
        <v>238</v>
      </c>
      <c r="E55" s="227"/>
      <c r="G55" s="84" t="s">
        <v>123</v>
      </c>
      <c r="H55" s="226">
        <f>ROUND(為替!N24, 3) * 5</f>
        <v>197.5</v>
      </c>
      <c r="I55" s="226"/>
      <c r="J55" s="227">
        <f>ROUND(為替!O24, 3) * 5</f>
        <v>180</v>
      </c>
      <c r="K55" s="227"/>
    </row>
    <row r="56" spans="1:11" ht="15.9" customHeight="1">
      <c r="A56" s="84" t="s">
        <v>66</v>
      </c>
      <c r="B56" s="226">
        <f>ROUND((為替!N12) *5,2)</f>
        <v>619.5</v>
      </c>
      <c r="C56" s="226"/>
      <c r="D56" s="227">
        <f>ROUND((為替!O12) *5,2)</f>
        <v>595</v>
      </c>
      <c r="E56" s="227"/>
      <c r="G56" s="84" t="s">
        <v>124</v>
      </c>
      <c r="H56" s="226">
        <f>ROUND(為替!N24, 3) * 10</f>
        <v>395</v>
      </c>
      <c r="I56" s="226"/>
      <c r="J56" s="227">
        <f>ROUND(為替!O24, 3) * 10</f>
        <v>360</v>
      </c>
      <c r="K56" s="227"/>
    </row>
    <row r="57" spans="1:11" ht="15.9" customHeight="1">
      <c r="A57" s="84" t="s">
        <v>67</v>
      </c>
      <c r="B57" s="226">
        <f>ROUND((為替!N12) *10,2)</f>
        <v>1239</v>
      </c>
      <c r="C57" s="226"/>
      <c r="D57" s="227">
        <f>ROUND((為替!O12) *10,2)</f>
        <v>1190</v>
      </c>
      <c r="E57" s="227"/>
      <c r="G57" s="84" t="s">
        <v>125</v>
      </c>
      <c r="H57" s="226">
        <f>ROUND(為替!N24, 3) * 20</f>
        <v>790</v>
      </c>
      <c r="I57" s="226"/>
      <c r="J57" s="227">
        <f>ROUND(為替!O24, 3) * 20</f>
        <v>720</v>
      </c>
      <c r="K57" s="227"/>
    </row>
    <row r="58" spans="1:11" ht="15.9" customHeight="1">
      <c r="A58" s="84" t="s">
        <v>68</v>
      </c>
      <c r="B58" s="226">
        <f>ROUND((為替!N12) *50,2)</f>
        <v>6195</v>
      </c>
      <c r="C58" s="226"/>
      <c r="D58" s="227">
        <f>ROUND((為替!O12) *50,2)</f>
        <v>5950</v>
      </c>
      <c r="E58" s="227"/>
      <c r="G58" s="84" t="s">
        <v>126</v>
      </c>
      <c r="H58" s="226">
        <f>ROUND(為替!N24, 3) * 50</f>
        <v>1975</v>
      </c>
      <c r="I58" s="226"/>
      <c r="J58" s="227">
        <f>ROUND(為替!O24, 3) * 50</f>
        <v>1800</v>
      </c>
      <c r="K58" s="227"/>
    </row>
    <row r="59" spans="1:11" ht="16.5" customHeight="1">
      <c r="A59" s="84" t="s">
        <v>69</v>
      </c>
      <c r="B59" s="226">
        <f>ROUND((為替!N12) *100,2)</f>
        <v>12390</v>
      </c>
      <c r="C59" s="226"/>
      <c r="D59" s="227">
        <f>ROUND((為替!O12) *100,2)</f>
        <v>11900</v>
      </c>
      <c r="E59" s="227"/>
      <c r="G59" s="84" t="s">
        <v>127</v>
      </c>
      <c r="H59" s="226">
        <f>ROUND(為替!N24, 3) * 100</f>
        <v>3950</v>
      </c>
      <c r="I59" s="226"/>
      <c r="J59" s="227">
        <f>ROUND(為替!O24, 3) * 100</f>
        <v>3600</v>
      </c>
      <c r="K59" s="227"/>
    </row>
    <row r="60" spans="1:11" ht="17.25" customHeight="1">
      <c r="I60" s="78" t="str">
        <f>ほげ!A1</f>
        <v>2026年01月23日 09時59分 抽出結果</v>
      </c>
    </row>
    <row r="65" spans="1:11" ht="17.25" customHeight="1">
      <c r="A65" s="85" t="s">
        <v>420</v>
      </c>
      <c r="B65" s="232" t="s">
        <v>28</v>
      </c>
      <c r="C65" s="232"/>
      <c r="D65" s="229" t="s">
        <v>29</v>
      </c>
      <c r="E65" s="229"/>
      <c r="G65" s="85" t="s">
        <v>433</v>
      </c>
      <c r="H65" s="228" t="s">
        <v>28</v>
      </c>
      <c r="I65" s="228"/>
      <c r="J65" s="229" t="s">
        <v>29</v>
      </c>
      <c r="K65" s="229"/>
    </row>
    <row r="66" spans="1:11" ht="17.25" customHeight="1">
      <c r="A66" s="84" t="s">
        <v>421</v>
      </c>
      <c r="B66" s="226">
        <f>ROUND((為替!R12) * 5,2)</f>
        <v>470</v>
      </c>
      <c r="C66" s="226"/>
      <c r="D66" s="227">
        <f>ROUND((為替!S12) * 5,2)</f>
        <v>445</v>
      </c>
      <c r="E66" s="227"/>
      <c r="G66" s="84" t="s">
        <v>434</v>
      </c>
      <c r="H66" s="226">
        <f>ROUND(為替!R24, 4) * 1000</f>
        <v>6.5</v>
      </c>
      <c r="I66" s="226"/>
      <c r="J66" s="230">
        <f>ROUND(為替!S24, 4) * 1000</f>
        <v>5</v>
      </c>
      <c r="K66" s="231"/>
    </row>
    <row r="67" spans="1:11" ht="17.25" customHeight="1">
      <c r="A67" s="84" t="s">
        <v>422</v>
      </c>
      <c r="B67" s="226">
        <f>ROUND((為替!R12) * 10,2)</f>
        <v>940</v>
      </c>
      <c r="C67" s="226"/>
      <c r="D67" s="227">
        <f>ROUND((為替!S12) * 10,2)</f>
        <v>890</v>
      </c>
      <c r="E67" s="227"/>
      <c r="G67" s="84" t="s">
        <v>435</v>
      </c>
      <c r="H67" s="226">
        <f>ROUND(為替!R24, 4) * 2000</f>
        <v>13</v>
      </c>
      <c r="I67" s="226"/>
      <c r="J67" s="230">
        <f>ROUND(為替!S24, 4) * 2000</f>
        <v>10</v>
      </c>
      <c r="K67" s="231"/>
    </row>
    <row r="68" spans="1:11" ht="17.25" customHeight="1">
      <c r="A68" s="84" t="s">
        <v>423</v>
      </c>
      <c r="B68" s="226">
        <f>ROUND((為替!R12) * 20,2)</f>
        <v>1880</v>
      </c>
      <c r="C68" s="226"/>
      <c r="D68" s="227">
        <f>ROUND((為替!S12) * 20,2)</f>
        <v>1780</v>
      </c>
      <c r="E68" s="227"/>
      <c r="G68" s="84" t="s">
        <v>436</v>
      </c>
      <c r="H68" s="226">
        <f>ROUND(為替!R24, 4) * 5000</f>
        <v>32.5</v>
      </c>
      <c r="I68" s="226"/>
      <c r="J68" s="230">
        <f>ROUND(為替!S24, 4) * 5000</f>
        <v>25</v>
      </c>
      <c r="K68" s="231"/>
    </row>
    <row r="69" spans="1:11" ht="17.25" customHeight="1">
      <c r="A69" s="84" t="s">
        <v>424</v>
      </c>
      <c r="B69" s="226">
        <f>ROUND((為替!R12) * 50,2)</f>
        <v>4700</v>
      </c>
      <c r="C69" s="226"/>
      <c r="D69" s="227">
        <f>ROUND((為替!S12) * 50,2)</f>
        <v>4450</v>
      </c>
      <c r="E69" s="227"/>
      <c r="G69" s="84" t="s">
        <v>437</v>
      </c>
      <c r="H69" s="226">
        <f>ROUND(為替!R24, 4) * 10000</f>
        <v>65</v>
      </c>
      <c r="I69" s="226"/>
      <c r="J69" s="230">
        <f>ROUND(為替!S24, 4) * 10000</f>
        <v>50</v>
      </c>
      <c r="K69" s="231"/>
    </row>
    <row r="70" spans="1:11" ht="17.25" customHeight="1">
      <c r="A70" s="84" t="s">
        <v>425</v>
      </c>
      <c r="B70" s="226">
        <f>ROUND((為替!R12) * 100,2)</f>
        <v>9400</v>
      </c>
      <c r="C70" s="226"/>
      <c r="D70" s="227">
        <f>ROUND((為替!S12) * 100,2)</f>
        <v>8900</v>
      </c>
      <c r="E70" s="227"/>
      <c r="G70" s="84" t="s">
        <v>438</v>
      </c>
      <c r="H70" s="226">
        <f>ROUND(為替!R24, 4) * 20000</f>
        <v>130</v>
      </c>
      <c r="I70" s="226"/>
      <c r="J70" s="230">
        <f>ROUND(為替!S24, 4) * 20000</f>
        <v>100</v>
      </c>
      <c r="K70" s="231"/>
    </row>
    <row r="71" spans="1:11" ht="17.25" customHeight="1">
      <c r="G71" s="84" t="s">
        <v>439</v>
      </c>
      <c r="H71" s="226">
        <f>ROUND(為替!R24, 4) * 50000</f>
        <v>325</v>
      </c>
      <c r="I71" s="226"/>
      <c r="J71" s="230">
        <f>ROUND(為替!S24, 4) * 50000</f>
        <v>250</v>
      </c>
      <c r="K71" s="231"/>
    </row>
    <row r="72" spans="1:11" ht="17.25" customHeight="1">
      <c r="A72" s="81" t="s">
        <v>426</v>
      </c>
      <c r="B72" s="228" t="s">
        <v>28</v>
      </c>
      <c r="C72" s="228"/>
      <c r="D72" s="229" t="s">
        <v>29</v>
      </c>
      <c r="E72" s="229"/>
      <c r="G72" s="84" t="s">
        <v>440</v>
      </c>
      <c r="H72" s="226">
        <f>ROUND(為替!R24, 4) * 100000</f>
        <v>650</v>
      </c>
      <c r="I72" s="226"/>
      <c r="J72" s="230">
        <f>ROUND(為替!S24, 4) * 100000</f>
        <v>500</v>
      </c>
      <c r="K72" s="231"/>
    </row>
    <row r="73" spans="1:11" ht="17.25" customHeight="1">
      <c r="A73" s="82" t="s">
        <v>427</v>
      </c>
      <c r="B73" s="226">
        <f>ROUND((為替!T12) *10,2)</f>
        <v>2011</v>
      </c>
      <c r="C73" s="226"/>
      <c r="D73" s="227">
        <f>ROUND((為替!U12) *10,2)</f>
        <v>1930</v>
      </c>
      <c r="E73" s="227"/>
      <c r="G73" s="84" t="s">
        <v>441</v>
      </c>
      <c r="H73" s="226">
        <f>ROUND(為替!R24, 4) * 200000</f>
        <v>1300</v>
      </c>
      <c r="I73" s="226"/>
      <c r="J73" s="230">
        <f>ROUND(為替!S24, 4) * 200000</f>
        <v>1000</v>
      </c>
      <c r="K73" s="231"/>
    </row>
    <row r="74" spans="1:11" ht="17.25" customHeight="1">
      <c r="A74" s="82" t="s">
        <v>430</v>
      </c>
      <c r="B74" s="226">
        <f>ROUND((為替!T12) *20,2)</f>
        <v>4022</v>
      </c>
      <c r="C74" s="226"/>
      <c r="D74" s="227">
        <f>ROUND((為替!U12) *20,2)</f>
        <v>3860</v>
      </c>
      <c r="E74" s="227"/>
      <c r="G74" s="84" t="s">
        <v>442</v>
      </c>
      <c r="H74" s="226">
        <f>ROUND(為替!R24, 4) * 500000</f>
        <v>3250</v>
      </c>
      <c r="I74" s="226"/>
      <c r="J74" s="230">
        <f>ROUND(為替!S24, 4) * 500000</f>
        <v>2500</v>
      </c>
      <c r="K74" s="231"/>
    </row>
    <row r="75" spans="1:11" ht="17.25" customHeight="1">
      <c r="A75" s="82" t="s">
        <v>428</v>
      </c>
      <c r="B75" s="226">
        <f>ROUND((為替!T12) *50,2)</f>
        <v>10055</v>
      </c>
      <c r="C75" s="226"/>
      <c r="D75" s="227">
        <f>ROUND((為替!U12) *50,2)</f>
        <v>9650</v>
      </c>
      <c r="E75" s="227"/>
    </row>
    <row r="76" spans="1:11" ht="17.25" customHeight="1">
      <c r="A76" s="82" t="s">
        <v>429</v>
      </c>
      <c r="B76" s="226">
        <f>ROUND((為替!T12) *100,2)</f>
        <v>20110</v>
      </c>
      <c r="C76" s="226"/>
      <c r="D76" s="227">
        <f>ROUND((為替!U12) *100,2)</f>
        <v>19300</v>
      </c>
      <c r="E76" s="227"/>
    </row>
    <row r="77" spans="1:11" ht="17.25" customHeight="1">
      <c r="A77" s="82" t="s">
        <v>431</v>
      </c>
      <c r="B77" s="226">
        <f>ROUND((為替!T12) *200,2)</f>
        <v>40220</v>
      </c>
      <c r="C77" s="226"/>
      <c r="D77" s="227">
        <f>ROUND((為替!U12) *500,2)</f>
        <v>96500</v>
      </c>
      <c r="E77" s="227"/>
    </row>
    <row r="78" spans="1:11" ht="17.25" customHeight="1">
      <c r="A78" s="82" t="s">
        <v>432</v>
      </c>
      <c r="B78" s="226">
        <f>ROUND((為替!T12) *1000,2)</f>
        <v>201100</v>
      </c>
      <c r="C78" s="226"/>
      <c r="D78" s="227">
        <f>ROUND((為替!U12) *1000,2)</f>
        <v>193000</v>
      </c>
      <c r="E78" s="227"/>
    </row>
  </sheetData>
  <mergeCells count="231">
    <mergeCell ref="H58:I58"/>
    <mergeCell ref="J58:K58"/>
    <mergeCell ref="H59:I59"/>
    <mergeCell ref="J59:K59"/>
    <mergeCell ref="B26:C26"/>
    <mergeCell ref="D26:E26"/>
    <mergeCell ref="B27:C27"/>
    <mergeCell ref="D27:E27"/>
    <mergeCell ref="B28:C28"/>
    <mergeCell ref="D28:E28"/>
    <mergeCell ref="B29:C29"/>
    <mergeCell ref="D29:E29"/>
    <mergeCell ref="B30:C30"/>
    <mergeCell ref="D30:E30"/>
    <mergeCell ref="H53:I53"/>
    <mergeCell ref="J53:K53"/>
    <mergeCell ref="H54:I54"/>
    <mergeCell ref="J54:K54"/>
    <mergeCell ref="H55:I55"/>
    <mergeCell ref="J55:K55"/>
    <mergeCell ref="H56:I56"/>
    <mergeCell ref="J56:K56"/>
    <mergeCell ref="H57:I57"/>
    <mergeCell ref="J57:K57"/>
    <mergeCell ref="H36:I36"/>
    <mergeCell ref="J36:K36"/>
    <mergeCell ref="B40:C40"/>
    <mergeCell ref="D40:E40"/>
    <mergeCell ref="D54:E54"/>
    <mergeCell ref="B54:C54"/>
    <mergeCell ref="H42:I42"/>
    <mergeCell ref="J42:K42"/>
    <mergeCell ref="H44:I44"/>
    <mergeCell ref="J44:K44"/>
    <mergeCell ref="H45:I45"/>
    <mergeCell ref="J45:K45"/>
    <mergeCell ref="H46:I46"/>
    <mergeCell ref="J46:K46"/>
    <mergeCell ref="H47:I47"/>
    <mergeCell ref="J47:K47"/>
    <mergeCell ref="H48:I48"/>
    <mergeCell ref="J48:K48"/>
    <mergeCell ref="H49:I49"/>
    <mergeCell ref="J49:K49"/>
    <mergeCell ref="H50:I50"/>
    <mergeCell ref="J50:K50"/>
    <mergeCell ref="H51:I51"/>
    <mergeCell ref="J51:K51"/>
    <mergeCell ref="H37:I37"/>
    <mergeCell ref="J37:K37"/>
    <mergeCell ref="H38:I38"/>
    <mergeCell ref="J38:K38"/>
    <mergeCell ref="H39:I39"/>
    <mergeCell ref="J39:K39"/>
    <mergeCell ref="H40:I40"/>
    <mergeCell ref="J40:K40"/>
    <mergeCell ref="H41:I41"/>
    <mergeCell ref="J41:K41"/>
    <mergeCell ref="B55:C55"/>
    <mergeCell ref="D55:E55"/>
    <mergeCell ref="B56:C56"/>
    <mergeCell ref="D56:E56"/>
    <mergeCell ref="B57:C57"/>
    <mergeCell ref="D57:E57"/>
    <mergeCell ref="B58:C58"/>
    <mergeCell ref="D58:E58"/>
    <mergeCell ref="B59:C59"/>
    <mergeCell ref="D59:E59"/>
    <mergeCell ref="B48:C48"/>
    <mergeCell ref="D48:E48"/>
    <mergeCell ref="B49:C49"/>
    <mergeCell ref="D49:E49"/>
    <mergeCell ref="B50:C50"/>
    <mergeCell ref="D50:E50"/>
    <mergeCell ref="B51:C51"/>
    <mergeCell ref="D51:E51"/>
    <mergeCell ref="B52:C52"/>
    <mergeCell ref="D52:E52"/>
    <mergeCell ref="B42:C42"/>
    <mergeCell ref="D42:E42"/>
    <mergeCell ref="B43:C43"/>
    <mergeCell ref="D43:E43"/>
    <mergeCell ref="B44:C44"/>
    <mergeCell ref="D44:E44"/>
    <mergeCell ref="B45:C45"/>
    <mergeCell ref="D45:E45"/>
    <mergeCell ref="B47:C47"/>
    <mergeCell ref="D47:E47"/>
    <mergeCell ref="B41:C41"/>
    <mergeCell ref="D41:E41"/>
    <mergeCell ref="B21:C21"/>
    <mergeCell ref="D21:E21"/>
    <mergeCell ref="D38:E38"/>
    <mergeCell ref="B38:C38"/>
    <mergeCell ref="D24:E24"/>
    <mergeCell ref="B24:C24"/>
    <mergeCell ref="D23:E23"/>
    <mergeCell ref="B23:C23"/>
    <mergeCell ref="B34:C34"/>
    <mergeCell ref="D34:E34"/>
    <mergeCell ref="B35:C35"/>
    <mergeCell ref="D35:E35"/>
    <mergeCell ref="B36:C36"/>
    <mergeCell ref="D36:E36"/>
    <mergeCell ref="B37:C37"/>
    <mergeCell ref="D37:E37"/>
    <mergeCell ref="B33:C33"/>
    <mergeCell ref="D33:E33"/>
    <mergeCell ref="B22:C22"/>
    <mergeCell ref="D22:E22"/>
    <mergeCell ref="B32:C32"/>
    <mergeCell ref="D32:E32"/>
    <mergeCell ref="H30:I30"/>
    <mergeCell ref="J30:K30"/>
    <mergeCell ref="H22:I22"/>
    <mergeCell ref="J22:K22"/>
    <mergeCell ref="H23:I23"/>
    <mergeCell ref="J23:K23"/>
    <mergeCell ref="H24:I24"/>
    <mergeCell ref="J24:K24"/>
    <mergeCell ref="H25:I25"/>
    <mergeCell ref="J25:K25"/>
    <mergeCell ref="H26:I26"/>
    <mergeCell ref="J26:K26"/>
    <mergeCell ref="H27:I27"/>
    <mergeCell ref="J27:K27"/>
    <mergeCell ref="H29:I29"/>
    <mergeCell ref="J29:K29"/>
    <mergeCell ref="J8:K8"/>
    <mergeCell ref="H9:I9"/>
    <mergeCell ref="J9:K9"/>
    <mergeCell ref="H10:I10"/>
    <mergeCell ref="J10:K10"/>
    <mergeCell ref="H11:I11"/>
    <mergeCell ref="J11:K11"/>
    <mergeCell ref="H12:I12"/>
    <mergeCell ref="J12:K12"/>
    <mergeCell ref="B19:C19"/>
    <mergeCell ref="D19:E19"/>
    <mergeCell ref="B20:C20"/>
    <mergeCell ref="D20:E20"/>
    <mergeCell ref="J19:K19"/>
    <mergeCell ref="B12:C12"/>
    <mergeCell ref="D12:E12"/>
    <mergeCell ref="B8:C8"/>
    <mergeCell ref="D8:E8"/>
    <mergeCell ref="B9:C9"/>
    <mergeCell ref="D9:E9"/>
    <mergeCell ref="B11:C11"/>
    <mergeCell ref="D11:E11"/>
    <mergeCell ref="B15:C15"/>
    <mergeCell ref="D15:E15"/>
    <mergeCell ref="B17:C17"/>
    <mergeCell ref="D17:E17"/>
    <mergeCell ref="B18:C18"/>
    <mergeCell ref="D18:E18"/>
    <mergeCell ref="H20:I20"/>
    <mergeCell ref="J20:K20"/>
    <mergeCell ref="B10:C10"/>
    <mergeCell ref="D10:E10"/>
    <mergeCell ref="H8:I8"/>
    <mergeCell ref="A7:B7"/>
    <mergeCell ref="H31:I31"/>
    <mergeCell ref="J31:K31"/>
    <mergeCell ref="H32:I32"/>
    <mergeCell ref="J32:K32"/>
    <mergeCell ref="H33:I33"/>
    <mergeCell ref="J33:K33"/>
    <mergeCell ref="H34:I34"/>
    <mergeCell ref="J34:K34"/>
    <mergeCell ref="B13:C13"/>
    <mergeCell ref="D13:E13"/>
    <mergeCell ref="B14:C14"/>
    <mergeCell ref="D14:E14"/>
    <mergeCell ref="H15:I15"/>
    <mergeCell ref="J15:K15"/>
    <mergeCell ref="H16:I16"/>
    <mergeCell ref="J16:K16"/>
    <mergeCell ref="H14:I14"/>
    <mergeCell ref="J14:K14"/>
    <mergeCell ref="H17:I17"/>
    <mergeCell ref="J17:K17"/>
    <mergeCell ref="H18:I18"/>
    <mergeCell ref="J18:K18"/>
    <mergeCell ref="H19:I19"/>
    <mergeCell ref="J74:K74"/>
    <mergeCell ref="B75:C75"/>
    <mergeCell ref="D75:E75"/>
    <mergeCell ref="B65:C65"/>
    <mergeCell ref="D65:E65"/>
    <mergeCell ref="B66:C66"/>
    <mergeCell ref="D66:E66"/>
    <mergeCell ref="B67:C67"/>
    <mergeCell ref="D67:E67"/>
    <mergeCell ref="B68:C68"/>
    <mergeCell ref="D68:E68"/>
    <mergeCell ref="B69:C69"/>
    <mergeCell ref="D69:E69"/>
    <mergeCell ref="B70:C70"/>
    <mergeCell ref="D70:E70"/>
    <mergeCell ref="B72:C72"/>
    <mergeCell ref="D72:E72"/>
    <mergeCell ref="B73:C73"/>
    <mergeCell ref="D73:E73"/>
    <mergeCell ref="B74:C74"/>
    <mergeCell ref="D74:E74"/>
    <mergeCell ref="H74:I74"/>
    <mergeCell ref="B76:C76"/>
    <mergeCell ref="D76:E76"/>
    <mergeCell ref="B77:C77"/>
    <mergeCell ref="D77:E77"/>
    <mergeCell ref="B78:C78"/>
    <mergeCell ref="D78:E78"/>
    <mergeCell ref="H65:I65"/>
    <mergeCell ref="J65:K65"/>
    <mergeCell ref="H66:I66"/>
    <mergeCell ref="J66:K66"/>
    <mergeCell ref="H67:I67"/>
    <mergeCell ref="J67:K67"/>
    <mergeCell ref="H68:I68"/>
    <mergeCell ref="J68:K68"/>
    <mergeCell ref="H69:I69"/>
    <mergeCell ref="J69:K69"/>
    <mergeCell ref="H70:I70"/>
    <mergeCell ref="J70:K70"/>
    <mergeCell ref="H71:I71"/>
    <mergeCell ref="J71:K71"/>
    <mergeCell ref="H72:I72"/>
    <mergeCell ref="J72:K72"/>
    <mergeCell ref="H73:I73"/>
    <mergeCell ref="J73:K73"/>
  </mergeCells>
  <phoneticPr fontId="1"/>
  <pageMargins left="0.15748031496062992" right="0.15748031496062992" top="7.874015748031496E-2" bottom="7.874015748031496E-2" header="0.31496062992125984" footer="0.31496062992125984"/>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ボタン1_Click">
                <anchor moveWithCells="1" sizeWithCells="1">
                  <from>
                    <xdr:col>9</xdr:col>
                    <xdr:colOff>22860</xdr:colOff>
                    <xdr:row>60</xdr:row>
                    <xdr:rowOff>198120</xdr:rowOff>
                  </from>
                  <to>
                    <xdr:col>10</xdr:col>
                    <xdr:colOff>632460</xdr:colOff>
                    <xdr:row>63</xdr:row>
                    <xdr:rowOff>7620</xdr:rowOff>
                  </to>
                </anchor>
              </controlPr>
            </control>
          </mc:Choice>
        </mc:AlternateContent>
        <mc:AlternateContent xmlns:mc="http://schemas.openxmlformats.org/markup-compatibility/2006">
          <mc:Choice Requires="x14">
            <control shapeId="5122" r:id="rId5" name="Button 2">
              <controlPr defaultSize="0" print="0" autoFill="0" autoPict="0" macro="[0]!ボタン1_Click">
                <anchor moveWithCells="1" sizeWithCells="1">
                  <from>
                    <xdr:col>16</xdr:col>
                    <xdr:colOff>22860</xdr:colOff>
                    <xdr:row>7</xdr:row>
                    <xdr:rowOff>0</xdr:rowOff>
                  </from>
                  <to>
                    <xdr:col>17</xdr:col>
                    <xdr:colOff>708660</xdr:colOff>
                    <xdr:row>9</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00DFA-8740-4637-B6E4-5233F41445FA}">
  <dimension ref="A2:CJ222"/>
  <sheetViews>
    <sheetView topLeftCell="A85" workbookViewId="0">
      <selection activeCell="BE224" sqref="BE224"/>
    </sheetView>
  </sheetViews>
  <sheetFormatPr defaultColWidth="1.6640625" defaultRowHeight="9.75" customHeight="1"/>
  <cols>
    <col min="1" max="25" width="1.6640625" style="3"/>
    <col min="26" max="26" width="20.77734375" style="3" customWidth="1"/>
    <col min="27" max="56" width="1.44140625" style="3" customWidth="1"/>
    <col min="57" max="57" width="31.88671875" style="3" customWidth="1"/>
    <col min="58" max="16384" width="1.6640625" style="3"/>
  </cols>
  <sheetData>
    <row r="2" spans="1:57" ht="9.75" customHeight="1">
      <c r="C2" s="247">
        <f ca="1">TODAY()</f>
        <v>46046</v>
      </c>
      <c r="D2" s="247"/>
      <c r="E2" s="247"/>
      <c r="F2" s="247"/>
      <c r="G2" s="247"/>
      <c r="H2" s="247"/>
      <c r="I2" s="247"/>
      <c r="J2" s="247"/>
      <c r="K2" s="247"/>
      <c r="L2" s="247"/>
      <c r="M2" s="247"/>
      <c r="N2" s="247"/>
      <c r="O2" s="247"/>
      <c r="P2" s="247"/>
      <c r="Q2" s="247"/>
      <c r="R2" s="247"/>
      <c r="S2" s="247"/>
      <c r="T2" s="247"/>
      <c r="U2" s="247"/>
      <c r="V2" s="247"/>
      <c r="W2" s="247"/>
      <c r="X2" s="247"/>
      <c r="Y2" s="247"/>
      <c r="Z2" s="247"/>
    </row>
    <row r="3" spans="1:57" ht="9.75" customHeight="1">
      <c r="C3" s="247"/>
      <c r="D3" s="247"/>
      <c r="E3" s="247"/>
      <c r="F3" s="247"/>
      <c r="G3" s="247"/>
      <c r="H3" s="247"/>
      <c r="I3" s="247"/>
      <c r="J3" s="247"/>
      <c r="K3" s="247"/>
      <c r="L3" s="247"/>
      <c r="M3" s="247"/>
      <c r="N3" s="247"/>
      <c r="O3" s="247"/>
      <c r="P3" s="247"/>
      <c r="Q3" s="247"/>
      <c r="R3" s="247"/>
      <c r="S3" s="247"/>
      <c r="T3" s="247"/>
      <c r="U3" s="247"/>
      <c r="V3" s="247"/>
      <c r="W3" s="247"/>
      <c r="X3" s="247"/>
      <c r="Y3" s="247"/>
      <c r="Z3" s="247"/>
    </row>
    <row r="4" spans="1:57" ht="9.75" customHeight="1">
      <c r="A4" s="248" t="s">
        <v>7</v>
      </c>
      <c r="B4" s="248"/>
      <c r="C4" s="248"/>
      <c r="D4" s="248"/>
      <c r="E4" s="248"/>
      <c r="F4" s="248"/>
      <c r="G4" s="248"/>
      <c r="H4" s="248"/>
      <c r="I4" s="248"/>
      <c r="J4" s="248"/>
      <c r="K4" s="248"/>
      <c r="L4" s="248"/>
      <c r="M4" s="248"/>
      <c r="N4" s="248"/>
      <c r="O4" s="248"/>
      <c r="P4" s="248"/>
      <c r="Q4" s="248"/>
      <c r="R4" s="248"/>
      <c r="S4" s="248"/>
      <c r="T4" s="248"/>
      <c r="U4" s="248"/>
      <c r="V4" s="248"/>
      <c r="W4" s="248"/>
      <c r="X4" s="248"/>
      <c r="Y4" s="248"/>
      <c r="Z4" s="248"/>
      <c r="AA4" s="248"/>
      <c r="AB4" s="248"/>
      <c r="AC4" s="248"/>
      <c r="AD4" s="248"/>
      <c r="AE4" s="248"/>
      <c r="AF4" s="248"/>
      <c r="AG4" s="248"/>
      <c r="AH4" s="248"/>
      <c r="AI4" s="248"/>
      <c r="AJ4" s="248"/>
      <c r="AK4" s="248"/>
      <c r="AL4" s="248"/>
      <c r="AM4" s="248"/>
      <c r="AN4" s="248"/>
      <c r="AO4" s="248"/>
      <c r="AP4" s="248"/>
      <c r="AQ4" s="248"/>
      <c r="AR4" s="248"/>
      <c r="AS4" s="248"/>
      <c r="AT4" s="248"/>
      <c r="AU4" s="248"/>
      <c r="AV4" s="248"/>
      <c r="AW4" s="248"/>
      <c r="AX4" s="248"/>
      <c r="AY4" s="248"/>
      <c r="AZ4" s="248"/>
      <c r="BA4" s="248"/>
      <c r="BB4" s="248"/>
      <c r="BC4" s="248"/>
      <c r="BD4" s="248"/>
      <c r="BE4" s="248"/>
    </row>
    <row r="5" spans="1:57" ht="9.75" customHeight="1">
      <c r="A5" s="248"/>
      <c r="B5" s="248"/>
      <c r="C5" s="248"/>
      <c r="D5" s="248"/>
      <c r="E5" s="248"/>
      <c r="F5" s="248"/>
      <c r="G5" s="248"/>
      <c r="H5" s="248"/>
      <c r="I5" s="248"/>
      <c r="J5" s="248"/>
      <c r="K5" s="248"/>
      <c r="L5" s="248"/>
      <c r="M5" s="248"/>
      <c r="N5" s="248"/>
      <c r="O5" s="248"/>
      <c r="P5" s="248"/>
      <c r="Q5" s="248"/>
      <c r="R5" s="248"/>
      <c r="S5" s="248"/>
      <c r="T5" s="248"/>
      <c r="U5" s="248"/>
      <c r="V5" s="248"/>
      <c r="W5" s="248"/>
      <c r="X5" s="248"/>
      <c r="Y5" s="248"/>
      <c r="Z5" s="248"/>
      <c r="AA5" s="248"/>
      <c r="AB5" s="248"/>
      <c r="AC5" s="248"/>
      <c r="AD5" s="248"/>
      <c r="AE5" s="248"/>
      <c r="AF5" s="248"/>
      <c r="AG5" s="248"/>
      <c r="AH5" s="248"/>
      <c r="AI5" s="248"/>
      <c r="AJ5" s="248"/>
      <c r="AK5" s="248"/>
      <c r="AL5" s="248"/>
      <c r="AM5" s="248"/>
      <c r="AN5" s="248"/>
      <c r="AO5" s="248"/>
      <c r="AP5" s="248"/>
      <c r="AQ5" s="248"/>
      <c r="AR5" s="248"/>
      <c r="AS5" s="248"/>
      <c r="AT5" s="248"/>
      <c r="AU5" s="248"/>
      <c r="AV5" s="248"/>
      <c r="AW5" s="248"/>
      <c r="AX5" s="248"/>
      <c r="AY5" s="248"/>
      <c r="AZ5" s="248"/>
      <c r="BA5" s="248"/>
      <c r="BB5" s="248"/>
      <c r="BC5" s="248"/>
      <c r="BD5" s="248"/>
      <c r="BE5" s="248"/>
    </row>
    <row r="6" spans="1:57" ht="9.75" customHeight="1">
      <c r="A6" s="248"/>
      <c r="B6" s="248"/>
      <c r="C6" s="248"/>
      <c r="D6" s="248"/>
      <c r="E6" s="248"/>
      <c r="F6" s="248"/>
      <c r="G6" s="248"/>
      <c r="H6" s="248"/>
      <c r="I6" s="248"/>
      <c r="J6" s="248"/>
      <c r="K6" s="248"/>
      <c r="L6" s="248"/>
      <c r="M6" s="248"/>
      <c r="N6" s="248"/>
      <c r="O6" s="248"/>
      <c r="P6" s="248"/>
      <c r="Q6" s="248"/>
      <c r="R6" s="248"/>
      <c r="S6" s="248"/>
      <c r="T6" s="248"/>
      <c r="U6" s="248"/>
      <c r="V6" s="248"/>
      <c r="W6" s="248"/>
      <c r="X6" s="248"/>
      <c r="Y6" s="248"/>
      <c r="Z6" s="248"/>
      <c r="AA6" s="248"/>
      <c r="AB6" s="248"/>
      <c r="AC6" s="248"/>
      <c r="AD6" s="248"/>
      <c r="AE6" s="248"/>
      <c r="AF6" s="248"/>
      <c r="AG6" s="248"/>
      <c r="AH6" s="248"/>
      <c r="AI6" s="248"/>
      <c r="AJ6" s="248"/>
      <c r="AK6" s="248"/>
      <c r="AL6" s="248"/>
      <c r="AM6" s="248"/>
      <c r="AN6" s="248"/>
      <c r="AO6" s="248"/>
      <c r="AP6" s="248"/>
      <c r="AQ6" s="248"/>
      <c r="AR6" s="248"/>
      <c r="AS6" s="248"/>
      <c r="AT6" s="248"/>
      <c r="AU6" s="248"/>
      <c r="AV6" s="248"/>
      <c r="AW6" s="248"/>
      <c r="AX6" s="248"/>
      <c r="AY6" s="248"/>
      <c r="AZ6" s="248"/>
      <c r="BA6" s="248"/>
      <c r="BB6" s="248"/>
      <c r="BC6" s="248"/>
      <c r="BD6" s="248"/>
      <c r="BE6" s="248"/>
    </row>
    <row r="7" spans="1:57" ht="9.75" customHeight="1">
      <c r="A7" s="248"/>
      <c r="B7" s="248"/>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row>
    <row r="8" spans="1:57" ht="9.75" customHeight="1">
      <c r="A8" s="248"/>
      <c r="B8" s="248"/>
      <c r="C8" s="248"/>
      <c r="D8" s="248"/>
      <c r="E8" s="248"/>
      <c r="F8" s="248"/>
      <c r="G8" s="248"/>
      <c r="H8" s="248"/>
      <c r="I8" s="248"/>
      <c r="J8" s="248"/>
      <c r="K8" s="248"/>
      <c r="L8" s="248"/>
      <c r="M8" s="248"/>
      <c r="N8" s="248"/>
      <c r="O8" s="248"/>
      <c r="P8" s="248"/>
      <c r="Q8" s="248"/>
      <c r="R8" s="248"/>
      <c r="S8" s="248"/>
      <c r="T8" s="248"/>
      <c r="U8" s="248"/>
      <c r="V8" s="248"/>
      <c r="W8" s="248"/>
      <c r="X8" s="248"/>
      <c r="Y8" s="248"/>
      <c r="Z8" s="248"/>
      <c r="AA8" s="248"/>
      <c r="AB8" s="248"/>
      <c r="AC8" s="248"/>
      <c r="AD8" s="248"/>
      <c r="AE8" s="248"/>
      <c r="AF8" s="248"/>
      <c r="AG8" s="248"/>
      <c r="AH8" s="248"/>
      <c r="AI8" s="248"/>
      <c r="AJ8" s="248"/>
      <c r="AK8" s="248"/>
      <c r="AL8" s="248"/>
      <c r="AM8" s="248"/>
      <c r="AN8" s="248"/>
      <c r="AO8" s="248"/>
      <c r="AP8" s="248"/>
      <c r="AQ8" s="248"/>
      <c r="AR8" s="248"/>
      <c r="AS8" s="248"/>
      <c r="AT8" s="248"/>
      <c r="AU8" s="248"/>
      <c r="AV8" s="248"/>
      <c r="AW8" s="248"/>
      <c r="AX8" s="248"/>
      <c r="AY8" s="248"/>
      <c r="AZ8" s="248"/>
      <c r="BA8" s="248"/>
      <c r="BB8" s="248"/>
      <c r="BC8" s="248"/>
      <c r="BD8" s="248"/>
      <c r="BE8" s="248"/>
    </row>
    <row r="9" spans="1:57" ht="9.75" customHeight="1">
      <c r="A9" s="248"/>
      <c r="B9" s="248"/>
      <c r="C9" s="248"/>
      <c r="D9" s="248"/>
      <c r="E9" s="248"/>
      <c r="F9" s="248"/>
      <c r="G9" s="248"/>
      <c r="H9" s="248"/>
      <c r="I9" s="248"/>
      <c r="J9" s="248"/>
      <c r="K9" s="248"/>
      <c r="L9" s="248"/>
      <c r="M9" s="248"/>
      <c r="N9" s="248"/>
      <c r="O9" s="248"/>
      <c r="P9" s="248"/>
      <c r="Q9" s="248"/>
      <c r="R9" s="248"/>
      <c r="S9" s="248"/>
      <c r="T9" s="248"/>
      <c r="U9" s="248"/>
      <c r="V9" s="248"/>
      <c r="W9" s="248"/>
      <c r="X9" s="248"/>
      <c r="Y9" s="248"/>
      <c r="Z9" s="248"/>
      <c r="AA9" s="248"/>
      <c r="AB9" s="248"/>
      <c r="AC9" s="248"/>
      <c r="AD9" s="248"/>
      <c r="AE9" s="248"/>
      <c r="AF9" s="248"/>
      <c r="AG9" s="248"/>
      <c r="AH9" s="248"/>
      <c r="AI9" s="248"/>
      <c r="AJ9" s="248"/>
      <c r="AK9" s="248"/>
      <c r="AL9" s="248"/>
      <c r="AM9" s="248"/>
      <c r="AN9" s="248"/>
      <c r="AO9" s="248"/>
      <c r="AP9" s="248"/>
      <c r="AQ9" s="248"/>
      <c r="AR9" s="248"/>
      <c r="AS9" s="248"/>
      <c r="AT9" s="248"/>
      <c r="AU9" s="248"/>
      <c r="AV9" s="248"/>
      <c r="AW9" s="248"/>
      <c r="AX9" s="248"/>
      <c r="AY9" s="248"/>
      <c r="AZ9" s="248"/>
      <c r="BA9" s="248"/>
      <c r="BB9" s="248"/>
      <c r="BC9" s="248"/>
      <c r="BD9" s="248"/>
      <c r="BE9" s="248"/>
    </row>
    <row r="10" spans="1:57" ht="9.75" customHeight="1">
      <c r="A10" s="248"/>
      <c r="B10" s="248"/>
      <c r="C10" s="248"/>
      <c r="D10" s="248"/>
      <c r="E10" s="248"/>
      <c r="F10" s="248"/>
      <c r="G10" s="248"/>
      <c r="H10" s="248"/>
      <c r="I10" s="248"/>
      <c r="J10" s="248"/>
      <c r="K10" s="248"/>
      <c r="L10" s="248"/>
      <c r="M10" s="248"/>
      <c r="N10" s="248"/>
      <c r="O10" s="248"/>
      <c r="P10" s="248"/>
      <c r="Q10" s="248"/>
      <c r="R10" s="248"/>
      <c r="S10" s="248"/>
      <c r="T10" s="248"/>
      <c r="U10" s="248"/>
      <c r="V10" s="248"/>
      <c r="W10" s="248"/>
      <c r="X10" s="248"/>
      <c r="Y10" s="248"/>
      <c r="Z10" s="248"/>
      <c r="AA10" s="248"/>
      <c r="AB10" s="248"/>
      <c r="AC10" s="248"/>
      <c r="AD10" s="248"/>
      <c r="AE10" s="248"/>
      <c r="AF10" s="248"/>
      <c r="AG10" s="248"/>
      <c r="AH10" s="248"/>
      <c r="AI10" s="248"/>
      <c r="AJ10" s="248"/>
      <c r="AK10" s="248"/>
      <c r="AL10" s="248"/>
      <c r="AM10" s="248"/>
      <c r="AN10" s="248"/>
      <c r="AO10" s="248"/>
      <c r="AP10" s="248"/>
      <c r="AQ10" s="248"/>
      <c r="AR10" s="248"/>
      <c r="AS10" s="248"/>
      <c r="AT10" s="248"/>
      <c r="AU10" s="248"/>
      <c r="AV10" s="248"/>
      <c r="AW10" s="248"/>
      <c r="AX10" s="248"/>
      <c r="AY10" s="248"/>
      <c r="AZ10" s="248"/>
      <c r="BA10" s="248"/>
      <c r="BB10" s="248"/>
      <c r="BC10" s="248"/>
      <c r="BD10" s="248"/>
      <c r="BE10" s="248"/>
    </row>
    <row r="11" spans="1:57" ht="9.75" customHeight="1">
      <c r="A11" s="248"/>
      <c r="B11" s="248"/>
      <c r="C11" s="248"/>
      <c r="D11" s="248"/>
      <c r="E11" s="248"/>
      <c r="F11" s="248"/>
      <c r="G11" s="248"/>
      <c r="H11" s="248"/>
      <c r="I11" s="248"/>
      <c r="J11" s="248"/>
      <c r="K11" s="248"/>
      <c r="L11" s="248"/>
      <c r="M11" s="248"/>
      <c r="N11" s="248"/>
      <c r="O11" s="248"/>
      <c r="P11" s="248"/>
      <c r="Q11" s="248"/>
      <c r="R11" s="248"/>
      <c r="S11" s="248"/>
      <c r="T11" s="248"/>
      <c r="U11" s="248"/>
      <c r="V11" s="248"/>
      <c r="W11" s="248"/>
      <c r="X11" s="248"/>
      <c r="Y11" s="248"/>
      <c r="Z11" s="248"/>
      <c r="AA11" s="248"/>
      <c r="AB11" s="248"/>
      <c r="AC11" s="248"/>
      <c r="AD11" s="248"/>
      <c r="AE11" s="248"/>
      <c r="AF11" s="248"/>
      <c r="AG11" s="248"/>
      <c r="AH11" s="248"/>
      <c r="AI11" s="248"/>
      <c r="AJ11" s="248"/>
      <c r="AK11" s="248"/>
      <c r="AL11" s="248"/>
      <c r="AM11" s="248"/>
      <c r="AN11" s="248"/>
      <c r="AO11" s="248"/>
      <c r="AP11" s="248"/>
      <c r="AQ11" s="248"/>
      <c r="AR11" s="248"/>
      <c r="AS11" s="248"/>
      <c r="AT11" s="248"/>
      <c r="AU11" s="248"/>
      <c r="AV11" s="248"/>
      <c r="AW11" s="248"/>
      <c r="AX11" s="248"/>
      <c r="AY11" s="248"/>
      <c r="AZ11" s="248"/>
      <c r="BA11" s="248"/>
      <c r="BB11" s="248"/>
      <c r="BC11" s="248"/>
      <c r="BD11" s="248"/>
      <c r="BE11" s="248"/>
    </row>
    <row r="12" spans="1:57" ht="9.75" customHeight="1">
      <c r="A12" s="249" t="s">
        <v>9</v>
      </c>
      <c r="B12" s="249"/>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row>
    <row r="13" spans="1:57" ht="9.75" customHeight="1">
      <c r="A13" s="249"/>
      <c r="B13" s="249"/>
      <c r="C13" s="249"/>
      <c r="D13" s="249"/>
      <c r="E13" s="249"/>
      <c r="F13" s="249"/>
      <c r="G13" s="249"/>
      <c r="H13" s="249"/>
      <c r="I13" s="249"/>
      <c r="J13" s="249"/>
      <c r="K13" s="249"/>
      <c r="L13" s="249"/>
      <c r="M13" s="249"/>
      <c r="N13" s="249"/>
      <c r="O13" s="249"/>
      <c r="P13" s="249"/>
      <c r="Q13" s="249"/>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249"/>
      <c r="AX13" s="249"/>
      <c r="AY13" s="249"/>
      <c r="AZ13" s="249"/>
      <c r="BA13" s="249"/>
      <c r="BB13" s="249"/>
      <c r="BC13" s="249"/>
      <c r="BD13" s="249"/>
      <c r="BE13" s="249"/>
    </row>
    <row r="14" spans="1:57" ht="9.75" customHeight="1">
      <c r="A14" s="249"/>
      <c r="B14" s="249"/>
      <c r="C14" s="249"/>
      <c r="D14" s="249"/>
      <c r="E14" s="249"/>
      <c r="F14" s="249"/>
      <c r="G14" s="249"/>
      <c r="H14" s="249"/>
      <c r="I14" s="249"/>
      <c r="J14" s="249"/>
      <c r="K14" s="249"/>
      <c r="L14" s="249"/>
      <c r="M14" s="249"/>
      <c r="N14" s="249"/>
      <c r="O14" s="249"/>
      <c r="P14" s="249"/>
      <c r="Q14" s="249"/>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249"/>
      <c r="AX14" s="249"/>
      <c r="AY14" s="249"/>
      <c r="AZ14" s="249"/>
      <c r="BA14" s="249"/>
      <c r="BB14" s="249"/>
      <c r="BC14" s="249"/>
      <c r="BD14" s="249"/>
      <c r="BE14" s="249"/>
    </row>
    <row r="15" spans="1:57" ht="9.75" customHeight="1">
      <c r="A15" s="249"/>
      <c r="B15" s="249"/>
      <c r="C15" s="249"/>
      <c r="D15" s="249"/>
      <c r="E15" s="249"/>
      <c r="F15" s="249"/>
      <c r="G15" s="249"/>
      <c r="H15" s="249"/>
      <c r="I15" s="249"/>
      <c r="J15" s="249"/>
      <c r="K15" s="249"/>
      <c r="L15" s="249"/>
      <c r="M15" s="249"/>
      <c r="N15" s="249"/>
      <c r="O15" s="249"/>
      <c r="P15" s="249"/>
      <c r="Q15" s="249"/>
      <c r="R15" s="249"/>
      <c r="S15" s="249"/>
      <c r="T15" s="249"/>
      <c r="U15" s="249"/>
      <c r="V15" s="249"/>
      <c r="W15" s="249"/>
      <c r="X15" s="249"/>
      <c r="Y15" s="249"/>
      <c r="Z15" s="249"/>
      <c r="AA15" s="249"/>
      <c r="AB15" s="249"/>
      <c r="AC15" s="249"/>
      <c r="AD15" s="249"/>
      <c r="AE15" s="249"/>
      <c r="AF15" s="249"/>
      <c r="AG15" s="249"/>
      <c r="AH15" s="249"/>
      <c r="AI15" s="249"/>
      <c r="AJ15" s="249"/>
      <c r="AK15" s="249"/>
      <c r="AL15" s="249"/>
      <c r="AM15" s="249"/>
      <c r="AN15" s="249"/>
      <c r="AO15" s="249"/>
      <c r="AP15" s="249"/>
      <c r="AQ15" s="249"/>
      <c r="AR15" s="249"/>
      <c r="AS15" s="249"/>
      <c r="AT15" s="249"/>
      <c r="AU15" s="249"/>
      <c r="AV15" s="249"/>
      <c r="AW15" s="249"/>
      <c r="AX15" s="249"/>
      <c r="AY15" s="249"/>
      <c r="AZ15" s="249"/>
      <c r="BA15" s="249"/>
      <c r="BB15" s="249"/>
      <c r="BC15" s="249"/>
      <c r="BD15" s="249"/>
      <c r="BE15" s="249"/>
    </row>
    <row r="17" spans="1:88" ht="9.75" customHeight="1">
      <c r="B17" s="250" t="s">
        <v>85</v>
      </c>
      <c r="C17" s="250"/>
      <c r="D17" s="250"/>
      <c r="E17" s="250"/>
      <c r="F17" s="250"/>
      <c r="G17" s="250"/>
      <c r="H17" s="250"/>
      <c r="I17" s="250"/>
      <c r="J17" s="250"/>
      <c r="K17" s="250"/>
      <c r="L17" s="250"/>
      <c r="M17" s="250"/>
      <c r="N17" s="250"/>
      <c r="O17" s="250"/>
      <c r="P17" s="250"/>
      <c r="Q17" s="250"/>
      <c r="R17" s="250"/>
      <c r="S17" s="250"/>
      <c r="T17" s="250"/>
      <c r="U17" s="250"/>
      <c r="V17" s="250"/>
      <c r="W17" s="250"/>
      <c r="X17" s="250"/>
      <c r="Y17" s="250"/>
      <c r="AB17" s="252" t="s">
        <v>132</v>
      </c>
      <c r="AC17" s="252"/>
      <c r="AD17" s="252"/>
      <c r="AE17" s="252"/>
      <c r="AF17" s="252"/>
      <c r="AG17" s="252"/>
      <c r="AH17" s="252"/>
      <c r="AI17" s="252"/>
      <c r="AJ17" s="252"/>
      <c r="AK17" s="252"/>
      <c r="AL17" s="252"/>
      <c r="AM17" s="252"/>
      <c r="AN17" s="252"/>
      <c r="AO17" s="252"/>
      <c r="AP17" s="252"/>
      <c r="AQ17" s="252"/>
      <c r="AR17" s="252"/>
      <c r="AS17" s="252"/>
      <c r="AT17" s="252"/>
      <c r="AU17" s="252"/>
      <c r="AV17" s="252"/>
      <c r="AW17" s="252"/>
      <c r="AX17" s="252"/>
      <c r="AY17" s="252"/>
      <c r="AZ17" s="252"/>
      <c r="BA17" s="252"/>
      <c r="BB17" s="252"/>
      <c r="BC17" s="252"/>
      <c r="BD17" s="252"/>
    </row>
    <row r="18" spans="1:88" ht="9.75" customHeight="1">
      <c r="B18" s="250"/>
      <c r="C18" s="250"/>
      <c r="D18" s="250"/>
      <c r="E18" s="250"/>
      <c r="F18" s="250"/>
      <c r="G18" s="250"/>
      <c r="H18" s="250"/>
      <c r="I18" s="250"/>
      <c r="J18" s="250"/>
      <c r="K18" s="250"/>
      <c r="L18" s="250"/>
      <c r="M18" s="250"/>
      <c r="N18" s="250"/>
      <c r="O18" s="250"/>
      <c r="P18" s="250"/>
      <c r="Q18" s="250"/>
      <c r="R18" s="250"/>
      <c r="S18" s="250"/>
      <c r="T18" s="250"/>
      <c r="U18" s="250"/>
      <c r="V18" s="250"/>
      <c r="W18" s="250"/>
      <c r="X18" s="250"/>
      <c r="Y18" s="250"/>
      <c r="AB18" s="252"/>
      <c r="AC18" s="252"/>
      <c r="AD18" s="252"/>
      <c r="AE18" s="252"/>
      <c r="AF18" s="252"/>
      <c r="AG18" s="252"/>
      <c r="AH18" s="252"/>
      <c r="AI18" s="252"/>
      <c r="AJ18" s="252"/>
      <c r="AK18" s="252"/>
      <c r="AL18" s="252"/>
      <c r="AM18" s="252"/>
      <c r="AN18" s="252"/>
      <c r="AO18" s="252"/>
      <c r="AP18" s="252"/>
      <c r="AQ18" s="252"/>
      <c r="AR18" s="252"/>
      <c r="AS18" s="252"/>
      <c r="AT18" s="252"/>
      <c r="AU18" s="252"/>
      <c r="AV18" s="252"/>
      <c r="AW18" s="252"/>
      <c r="AX18" s="252"/>
      <c r="AY18" s="252"/>
      <c r="AZ18" s="252"/>
      <c r="BA18" s="252"/>
      <c r="BB18" s="252"/>
      <c r="BC18" s="252"/>
      <c r="BD18" s="252"/>
    </row>
    <row r="19" spans="1:88" ht="9.75" customHeight="1" thickBot="1">
      <c r="A19" s="5"/>
      <c r="B19" s="251"/>
      <c r="C19" s="251"/>
      <c r="D19" s="251"/>
      <c r="E19" s="251"/>
      <c r="F19" s="251"/>
      <c r="G19" s="251"/>
      <c r="H19" s="251"/>
      <c r="I19" s="251"/>
      <c r="J19" s="251"/>
      <c r="K19" s="251"/>
      <c r="L19" s="251"/>
      <c r="M19" s="251"/>
      <c r="N19" s="251"/>
      <c r="O19" s="251"/>
      <c r="P19" s="251"/>
      <c r="Q19" s="251"/>
      <c r="R19" s="251"/>
      <c r="S19" s="251"/>
      <c r="T19" s="251"/>
      <c r="U19" s="251"/>
      <c r="V19" s="251"/>
      <c r="W19" s="251"/>
      <c r="X19" s="251"/>
      <c r="Y19" s="251"/>
      <c r="Z19" s="5"/>
      <c r="AA19" s="5"/>
      <c r="AB19" s="253"/>
      <c r="AC19" s="253"/>
      <c r="AD19" s="253"/>
      <c r="AE19" s="253"/>
      <c r="AF19" s="253"/>
      <c r="AG19" s="253"/>
      <c r="AH19" s="253"/>
      <c r="AI19" s="253"/>
      <c r="AJ19" s="253"/>
      <c r="AK19" s="253"/>
      <c r="AL19" s="253"/>
      <c r="AM19" s="253"/>
      <c r="AN19" s="253"/>
      <c r="AO19" s="253"/>
      <c r="AP19" s="253"/>
      <c r="AQ19" s="253"/>
      <c r="AR19" s="253"/>
      <c r="AS19" s="253"/>
      <c r="AT19" s="253"/>
      <c r="AU19" s="253"/>
      <c r="AV19" s="253"/>
      <c r="AW19" s="253"/>
      <c r="AX19" s="253"/>
      <c r="AY19" s="253"/>
      <c r="AZ19" s="253"/>
      <c r="BA19" s="253"/>
      <c r="BB19" s="253"/>
      <c r="BC19" s="253"/>
      <c r="BD19" s="253"/>
      <c r="BE19" s="5"/>
      <c r="CJ19" s="4"/>
    </row>
    <row r="20" spans="1:88" ht="9" customHeight="1">
      <c r="A20" s="17"/>
      <c r="B20" s="17"/>
      <c r="C20" s="17"/>
      <c r="D20" s="17"/>
      <c r="E20" s="17"/>
      <c r="F20" s="17"/>
      <c r="G20" s="17"/>
      <c r="H20" s="17"/>
      <c r="I20" s="17"/>
      <c r="J20" s="17"/>
      <c r="K20" s="17"/>
      <c r="L20" s="17"/>
    </row>
    <row r="21" spans="1:88" ht="9" customHeight="1">
      <c r="A21" s="17"/>
      <c r="B21" s="17"/>
      <c r="C21" s="17"/>
      <c r="D21" s="17"/>
      <c r="E21" s="17"/>
      <c r="F21" s="17"/>
      <c r="G21" s="17"/>
      <c r="H21" s="17"/>
      <c r="I21" s="17"/>
      <c r="J21" s="17"/>
      <c r="K21" s="17"/>
      <c r="L21" s="17"/>
      <c r="M21" s="240" t="s">
        <v>12</v>
      </c>
      <c r="N21" s="240"/>
      <c r="O21" s="240"/>
      <c r="P21" s="240"/>
      <c r="Q21" s="240"/>
      <c r="R21" s="240"/>
      <c r="S21" s="240"/>
      <c r="T21" s="240"/>
      <c r="U21" s="240"/>
      <c r="V21" s="240"/>
      <c r="W21" s="240"/>
      <c r="X21" s="240"/>
      <c r="Y21" s="240"/>
      <c r="Z21" s="240"/>
      <c r="AA21" s="241">
        <f>ROUND(為替!C12, 3) * 1</f>
        <v>153</v>
      </c>
      <c r="AB21" s="241"/>
      <c r="AC21" s="241"/>
      <c r="AD21" s="241"/>
      <c r="AE21" s="241"/>
      <c r="AF21" s="241"/>
      <c r="AG21" s="241"/>
      <c r="AH21" s="241"/>
      <c r="AI21" s="241"/>
      <c r="AJ21" s="241"/>
      <c r="AK21" s="241"/>
      <c r="AL21" s="241"/>
      <c r="AM21" s="241"/>
      <c r="AN21" s="241"/>
      <c r="AO21" s="241"/>
      <c r="AP21" s="241"/>
      <c r="AQ21" s="241"/>
      <c r="AR21" s="241"/>
      <c r="AS21" s="241"/>
      <c r="AT21" s="241"/>
      <c r="AU21" s="241"/>
      <c r="AV21" s="241"/>
      <c r="AW21" s="241"/>
      <c r="AX21" s="241"/>
      <c r="AY21" s="241"/>
      <c r="AZ21" s="241"/>
      <c r="BA21" s="241"/>
      <c r="BB21" s="241"/>
      <c r="BC21" s="241"/>
      <c r="BD21" s="241"/>
      <c r="BE21" s="241"/>
    </row>
    <row r="22" spans="1:88" ht="9" customHeight="1">
      <c r="A22" s="17"/>
      <c r="B22" s="17"/>
      <c r="C22" s="17"/>
      <c r="D22" s="17"/>
      <c r="E22" s="17"/>
      <c r="F22" s="17"/>
      <c r="G22" s="17"/>
      <c r="H22" s="17"/>
      <c r="I22" s="17"/>
      <c r="J22" s="17"/>
      <c r="K22" s="17"/>
      <c r="L22" s="17"/>
      <c r="M22" s="240"/>
      <c r="N22" s="240"/>
      <c r="O22" s="240"/>
      <c r="P22" s="240"/>
      <c r="Q22" s="240"/>
      <c r="R22" s="240"/>
      <c r="S22" s="240"/>
      <c r="T22" s="240"/>
      <c r="U22" s="240"/>
      <c r="V22" s="240"/>
      <c r="W22" s="240"/>
      <c r="X22" s="240"/>
      <c r="Y22" s="240"/>
      <c r="Z22" s="240"/>
      <c r="AA22" s="241"/>
      <c r="AB22" s="241"/>
      <c r="AC22" s="241"/>
      <c r="AD22" s="241"/>
      <c r="AE22" s="241"/>
      <c r="AF22" s="241"/>
      <c r="AG22" s="241"/>
      <c r="AH22" s="241"/>
      <c r="AI22" s="241"/>
      <c r="AJ22" s="241"/>
      <c r="AK22" s="241"/>
      <c r="AL22" s="241"/>
      <c r="AM22" s="241"/>
      <c r="AN22" s="241"/>
      <c r="AO22" s="241"/>
      <c r="AP22" s="241"/>
      <c r="AQ22" s="241"/>
      <c r="AR22" s="241"/>
      <c r="AS22" s="241"/>
      <c r="AT22" s="241"/>
      <c r="AU22" s="241"/>
      <c r="AV22" s="241"/>
      <c r="AW22" s="241"/>
      <c r="AX22" s="241"/>
      <c r="AY22" s="241"/>
      <c r="AZ22" s="241"/>
      <c r="BA22" s="241"/>
      <c r="BB22" s="241"/>
      <c r="BC22" s="241"/>
      <c r="BD22" s="241"/>
      <c r="BE22" s="241"/>
    </row>
    <row r="23" spans="1:88" ht="9" customHeight="1">
      <c r="A23" s="17"/>
      <c r="B23" s="17"/>
      <c r="C23" s="17"/>
      <c r="D23" s="17"/>
      <c r="E23" s="17"/>
      <c r="F23" s="17"/>
      <c r="G23" s="17"/>
      <c r="H23" s="17"/>
      <c r="I23" s="17"/>
      <c r="J23" s="17"/>
      <c r="K23" s="17"/>
      <c r="L23" s="17"/>
      <c r="M23" s="240"/>
      <c r="N23" s="240"/>
      <c r="O23" s="240"/>
      <c r="P23" s="240"/>
      <c r="Q23" s="240"/>
      <c r="R23" s="240"/>
      <c r="S23" s="240"/>
      <c r="T23" s="240"/>
      <c r="U23" s="240"/>
      <c r="V23" s="240"/>
      <c r="W23" s="240"/>
      <c r="X23" s="240"/>
      <c r="Y23" s="240"/>
      <c r="Z23" s="240"/>
      <c r="AA23" s="241"/>
      <c r="AB23" s="241"/>
      <c r="AC23" s="241"/>
      <c r="AD23" s="241"/>
      <c r="AE23" s="241"/>
      <c r="AF23" s="241"/>
      <c r="AG23" s="241"/>
      <c r="AH23" s="241"/>
      <c r="AI23" s="241"/>
      <c r="AJ23" s="241"/>
      <c r="AK23" s="241"/>
      <c r="AL23" s="241"/>
      <c r="AM23" s="241"/>
      <c r="AN23" s="241"/>
      <c r="AO23" s="241"/>
      <c r="AP23" s="241"/>
      <c r="AQ23" s="241"/>
      <c r="AR23" s="241"/>
      <c r="AS23" s="241"/>
      <c r="AT23" s="241"/>
      <c r="AU23" s="241"/>
      <c r="AV23" s="241"/>
      <c r="AW23" s="241"/>
      <c r="AX23" s="241"/>
      <c r="AY23" s="241"/>
      <c r="AZ23" s="241"/>
      <c r="BA23" s="241"/>
      <c r="BB23" s="241"/>
      <c r="BC23" s="241"/>
      <c r="BD23" s="241"/>
      <c r="BE23" s="241"/>
    </row>
    <row r="24" spans="1:88" ht="9" customHeight="1">
      <c r="A24" s="17"/>
      <c r="B24" s="17"/>
      <c r="C24" s="17"/>
      <c r="D24" s="17"/>
      <c r="E24" s="17"/>
      <c r="F24" s="17"/>
      <c r="G24" s="17"/>
      <c r="H24" s="17"/>
      <c r="I24" s="17"/>
      <c r="J24" s="17"/>
      <c r="K24" s="17"/>
      <c r="L24" s="17"/>
      <c r="M24" s="240"/>
      <c r="N24" s="240"/>
      <c r="O24" s="240"/>
      <c r="P24" s="240"/>
      <c r="Q24" s="240"/>
      <c r="R24" s="240"/>
      <c r="S24" s="240"/>
      <c r="T24" s="240"/>
      <c r="U24" s="240"/>
      <c r="V24" s="240"/>
      <c r="W24" s="240"/>
      <c r="X24" s="240"/>
      <c r="Y24" s="240"/>
      <c r="Z24" s="240"/>
      <c r="AA24" s="241"/>
      <c r="AB24" s="241"/>
      <c r="AC24" s="241"/>
      <c r="AD24" s="241"/>
      <c r="AE24" s="241"/>
      <c r="AF24" s="241"/>
      <c r="AG24" s="241"/>
      <c r="AH24" s="241"/>
      <c r="AI24" s="241"/>
      <c r="AJ24" s="241"/>
      <c r="AK24" s="241"/>
      <c r="AL24" s="241"/>
      <c r="AM24" s="241"/>
      <c r="AN24" s="241"/>
      <c r="AO24" s="241"/>
      <c r="AP24" s="241"/>
      <c r="AQ24" s="241"/>
      <c r="AR24" s="241"/>
      <c r="AS24" s="241"/>
      <c r="AT24" s="241"/>
      <c r="AU24" s="241"/>
      <c r="AV24" s="241"/>
      <c r="AW24" s="241"/>
      <c r="AX24" s="241"/>
      <c r="AY24" s="241"/>
      <c r="AZ24" s="241"/>
      <c r="BA24" s="241"/>
      <c r="BB24" s="241"/>
      <c r="BC24" s="241"/>
      <c r="BD24" s="241"/>
      <c r="BE24" s="241"/>
    </row>
    <row r="25" spans="1:88" ht="9" customHeight="1">
      <c r="A25" s="17"/>
      <c r="B25" s="17"/>
      <c r="C25" s="17"/>
      <c r="D25" s="17"/>
      <c r="E25" s="17"/>
      <c r="F25" s="17"/>
      <c r="G25" s="17"/>
      <c r="H25" s="17"/>
      <c r="I25" s="17"/>
      <c r="J25" s="17"/>
      <c r="K25" s="17"/>
      <c r="L25" s="17"/>
      <c r="M25" s="240"/>
      <c r="N25" s="240"/>
      <c r="O25" s="240"/>
      <c r="P25" s="240"/>
      <c r="Q25" s="240"/>
      <c r="R25" s="240"/>
      <c r="S25" s="240"/>
      <c r="T25" s="240"/>
      <c r="U25" s="240"/>
      <c r="V25" s="240"/>
      <c r="W25" s="240"/>
      <c r="X25" s="240"/>
      <c r="Y25" s="240"/>
      <c r="Z25" s="240"/>
      <c r="AA25" s="241"/>
      <c r="AB25" s="241"/>
      <c r="AC25" s="241"/>
      <c r="AD25" s="241"/>
      <c r="AE25" s="241"/>
      <c r="AF25" s="241"/>
      <c r="AG25" s="241"/>
      <c r="AH25" s="241"/>
      <c r="AI25" s="241"/>
      <c r="AJ25" s="241"/>
      <c r="AK25" s="241"/>
      <c r="AL25" s="241"/>
      <c r="AM25" s="241"/>
      <c r="AN25" s="241"/>
      <c r="AO25" s="241"/>
      <c r="AP25" s="241"/>
      <c r="AQ25" s="241"/>
      <c r="AR25" s="241"/>
      <c r="AS25" s="241"/>
      <c r="AT25" s="241"/>
      <c r="AU25" s="241"/>
      <c r="AV25" s="241"/>
      <c r="AW25" s="241"/>
      <c r="AX25" s="241"/>
      <c r="AY25" s="241"/>
      <c r="AZ25" s="241"/>
      <c r="BA25" s="241"/>
      <c r="BB25" s="241"/>
      <c r="BC25" s="241"/>
      <c r="BD25" s="241"/>
      <c r="BE25" s="241"/>
    </row>
    <row r="26" spans="1:88" ht="9" customHeight="1">
      <c r="A26" s="17"/>
      <c r="B26" s="17"/>
      <c r="C26" s="17"/>
      <c r="D26" s="17"/>
      <c r="E26" s="17"/>
      <c r="F26" s="17"/>
      <c r="G26" s="17"/>
      <c r="H26" s="17"/>
      <c r="I26" s="17"/>
      <c r="J26" s="17"/>
      <c r="K26" s="17"/>
      <c r="L26" s="17"/>
      <c r="M26" s="240"/>
      <c r="N26" s="240"/>
      <c r="O26" s="240"/>
      <c r="P26" s="240"/>
      <c r="Q26" s="240"/>
      <c r="R26" s="240"/>
      <c r="S26" s="240"/>
      <c r="T26" s="240"/>
      <c r="U26" s="240"/>
      <c r="V26" s="240"/>
      <c r="W26" s="240"/>
      <c r="X26" s="240"/>
      <c r="Y26" s="240"/>
      <c r="Z26" s="240"/>
      <c r="AA26" s="241"/>
      <c r="AB26" s="241"/>
      <c r="AC26" s="241"/>
      <c r="AD26" s="241"/>
      <c r="AE26" s="241"/>
      <c r="AF26" s="241"/>
      <c r="AG26" s="241"/>
      <c r="AH26" s="241"/>
      <c r="AI26" s="241"/>
      <c r="AJ26" s="241"/>
      <c r="AK26" s="241"/>
      <c r="AL26" s="241"/>
      <c r="AM26" s="241"/>
      <c r="AN26" s="241"/>
      <c r="AO26" s="241"/>
      <c r="AP26" s="241"/>
      <c r="AQ26" s="241"/>
      <c r="AR26" s="241"/>
      <c r="AS26" s="241"/>
      <c r="AT26" s="241"/>
      <c r="AU26" s="241"/>
      <c r="AV26" s="241"/>
      <c r="AW26" s="241"/>
      <c r="AX26" s="241"/>
      <c r="AY26" s="241"/>
      <c r="AZ26" s="241"/>
      <c r="BA26" s="241"/>
      <c r="BB26" s="241"/>
      <c r="BC26" s="241"/>
      <c r="BD26" s="241"/>
      <c r="BE26" s="241"/>
    </row>
    <row r="27" spans="1:88" ht="10.199999999999999" customHeight="1">
      <c r="A27" s="17"/>
      <c r="B27" s="17"/>
      <c r="C27" s="17"/>
      <c r="D27" s="17"/>
      <c r="E27" s="17"/>
      <c r="F27" s="17"/>
      <c r="G27" s="17"/>
      <c r="H27" s="17"/>
      <c r="I27" s="17"/>
      <c r="J27" s="17"/>
      <c r="K27" s="17"/>
      <c r="L27" s="17"/>
      <c r="M27" s="243" t="s">
        <v>8</v>
      </c>
      <c r="N27" s="243"/>
      <c r="O27" s="243"/>
      <c r="P27" s="243"/>
      <c r="Q27" s="243"/>
      <c r="R27" s="243"/>
      <c r="S27" s="243"/>
      <c r="T27" s="243"/>
      <c r="U27" s="243"/>
      <c r="V27" s="243"/>
      <c r="W27" s="243"/>
      <c r="X27" s="243"/>
      <c r="Y27" s="243"/>
      <c r="Z27" s="243"/>
      <c r="AA27" s="241"/>
      <c r="AB27" s="241"/>
      <c r="AC27" s="241"/>
      <c r="AD27" s="241"/>
      <c r="AE27" s="241"/>
      <c r="AF27" s="241"/>
      <c r="AG27" s="241"/>
      <c r="AH27" s="241"/>
      <c r="AI27" s="241"/>
      <c r="AJ27" s="241"/>
      <c r="AK27" s="241"/>
      <c r="AL27" s="241"/>
      <c r="AM27" s="241"/>
      <c r="AN27" s="241"/>
      <c r="AO27" s="241"/>
      <c r="AP27" s="241"/>
      <c r="AQ27" s="241"/>
      <c r="AR27" s="241"/>
      <c r="AS27" s="241"/>
      <c r="AT27" s="241"/>
      <c r="AU27" s="241"/>
      <c r="AV27" s="241"/>
      <c r="AW27" s="241"/>
      <c r="AX27" s="241"/>
      <c r="AY27" s="241"/>
      <c r="AZ27" s="241"/>
      <c r="BA27" s="241"/>
      <c r="BB27" s="241"/>
      <c r="BC27" s="241"/>
      <c r="BD27" s="241"/>
      <c r="BE27" s="241"/>
    </row>
    <row r="28" spans="1:88" ht="9" customHeight="1">
      <c r="A28" s="17"/>
      <c r="B28" s="17"/>
      <c r="C28" s="17"/>
      <c r="D28" s="17"/>
      <c r="E28" s="17"/>
      <c r="F28" s="17"/>
      <c r="G28" s="17"/>
      <c r="H28" s="17"/>
      <c r="I28" s="17"/>
      <c r="J28" s="17"/>
      <c r="K28" s="17"/>
      <c r="L28" s="17"/>
      <c r="M28" s="243"/>
      <c r="N28" s="243"/>
      <c r="O28" s="243"/>
      <c r="P28" s="243"/>
      <c r="Q28" s="243"/>
      <c r="R28" s="243"/>
      <c r="S28" s="243"/>
      <c r="T28" s="243"/>
      <c r="U28" s="243"/>
      <c r="V28" s="243"/>
      <c r="W28" s="243"/>
      <c r="X28" s="243"/>
      <c r="Y28" s="243"/>
      <c r="Z28" s="243"/>
      <c r="AA28" s="241"/>
      <c r="AB28" s="241"/>
      <c r="AC28" s="241"/>
      <c r="AD28" s="241"/>
      <c r="AE28" s="241"/>
      <c r="AF28" s="241"/>
      <c r="AG28" s="241"/>
      <c r="AH28" s="241"/>
      <c r="AI28" s="241"/>
      <c r="AJ28" s="241"/>
      <c r="AK28" s="241"/>
      <c r="AL28" s="241"/>
      <c r="AM28" s="241"/>
      <c r="AN28" s="241"/>
      <c r="AO28" s="241"/>
      <c r="AP28" s="241"/>
      <c r="AQ28" s="241"/>
      <c r="AR28" s="241"/>
      <c r="AS28" s="241"/>
      <c r="AT28" s="241"/>
      <c r="AU28" s="241"/>
      <c r="AV28" s="241"/>
      <c r="AW28" s="241"/>
      <c r="AX28" s="241"/>
      <c r="AY28" s="241"/>
      <c r="AZ28" s="241"/>
      <c r="BA28" s="241"/>
      <c r="BB28" s="241"/>
      <c r="BC28" s="241"/>
      <c r="BD28" s="241"/>
      <c r="BE28" s="241"/>
    </row>
    <row r="29" spans="1:88" ht="9" customHeight="1">
      <c r="A29" s="17"/>
      <c r="B29" s="17"/>
      <c r="C29" s="17"/>
      <c r="D29" s="17"/>
      <c r="E29" s="17"/>
      <c r="F29" s="17"/>
      <c r="G29" s="17"/>
      <c r="H29" s="17"/>
      <c r="I29" s="17"/>
      <c r="J29" s="17"/>
      <c r="K29" s="17"/>
      <c r="L29" s="17"/>
      <c r="M29" s="243"/>
      <c r="N29" s="243"/>
      <c r="O29" s="243"/>
      <c r="P29" s="243"/>
      <c r="Q29" s="243"/>
      <c r="R29" s="243"/>
      <c r="S29" s="243"/>
      <c r="T29" s="243"/>
      <c r="U29" s="243"/>
      <c r="V29" s="243"/>
      <c r="W29" s="243"/>
      <c r="X29" s="243"/>
      <c r="Y29" s="243"/>
      <c r="Z29" s="243"/>
      <c r="AA29" s="241"/>
      <c r="AB29" s="241"/>
      <c r="AC29" s="241"/>
      <c r="AD29" s="241"/>
      <c r="AE29" s="241"/>
      <c r="AF29" s="241"/>
      <c r="AG29" s="241"/>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row>
    <row r="30" spans="1:88" ht="9" customHeight="1" thickBot="1">
      <c r="A30" s="19"/>
      <c r="B30" s="19"/>
      <c r="C30" s="19"/>
      <c r="D30" s="19"/>
      <c r="E30" s="19"/>
      <c r="F30" s="19"/>
      <c r="G30" s="19"/>
      <c r="H30" s="19"/>
      <c r="I30" s="19"/>
      <c r="J30" s="19"/>
      <c r="K30" s="19"/>
      <c r="L30" s="19"/>
      <c r="M30" s="5"/>
      <c r="N30" s="5"/>
      <c r="O30" s="5"/>
      <c r="P30" s="5"/>
      <c r="Q30" s="5"/>
      <c r="R30" s="5"/>
      <c r="S30" s="5"/>
      <c r="T30" s="5"/>
      <c r="U30" s="5"/>
      <c r="V30" s="5"/>
      <c r="W30" s="5"/>
      <c r="X30" s="5"/>
      <c r="Y30" s="5"/>
      <c r="Z30" s="5"/>
      <c r="AA30" s="242"/>
      <c r="AB30" s="242"/>
      <c r="AC30" s="242"/>
      <c r="AD30" s="242"/>
      <c r="AE30" s="242"/>
      <c r="AF30" s="242"/>
      <c r="AG30" s="242"/>
      <c r="AH30" s="242"/>
      <c r="AI30" s="242"/>
      <c r="AJ30" s="242"/>
      <c r="AK30" s="242"/>
      <c r="AL30" s="242"/>
      <c r="AM30" s="242"/>
      <c r="AN30" s="242"/>
      <c r="AO30" s="242"/>
      <c r="AP30" s="242"/>
      <c r="AQ30" s="242"/>
      <c r="AR30" s="242"/>
      <c r="AS30" s="242"/>
      <c r="AT30" s="242"/>
      <c r="AU30" s="242"/>
      <c r="AV30" s="242"/>
      <c r="AW30" s="242"/>
      <c r="AX30" s="242"/>
      <c r="AY30" s="242"/>
      <c r="AZ30" s="242"/>
      <c r="BA30" s="242"/>
      <c r="BB30" s="242"/>
      <c r="BC30" s="242"/>
      <c r="BD30" s="242"/>
      <c r="BE30" s="242"/>
    </row>
    <row r="31" spans="1:88" ht="9" customHeight="1">
      <c r="A31" s="20"/>
      <c r="B31" s="20"/>
      <c r="C31" s="20"/>
      <c r="D31" s="20"/>
      <c r="E31" s="20"/>
      <c r="F31" s="20"/>
      <c r="G31" s="20"/>
      <c r="H31" s="20"/>
      <c r="I31" s="20"/>
      <c r="J31" s="20"/>
      <c r="K31" s="20"/>
      <c r="L31" s="20"/>
      <c r="M31" s="6"/>
      <c r="N31" s="6"/>
      <c r="O31" s="6"/>
      <c r="P31" s="6"/>
      <c r="Q31" s="6"/>
      <c r="R31" s="6"/>
      <c r="S31" s="6"/>
      <c r="T31" s="6"/>
      <c r="U31" s="6"/>
      <c r="V31" s="6"/>
      <c r="W31" s="6"/>
      <c r="X31" s="6"/>
      <c r="Y31" s="6"/>
      <c r="Z31" s="6"/>
      <c r="AA31" s="67"/>
      <c r="AB31" s="67"/>
      <c r="AC31" s="67"/>
      <c r="AD31" s="67"/>
      <c r="AE31" s="67"/>
      <c r="AF31" s="67"/>
      <c r="AG31" s="67"/>
      <c r="AH31" s="67"/>
      <c r="AI31" s="67"/>
      <c r="AJ31" s="67"/>
      <c r="AK31" s="67"/>
      <c r="AL31" s="67"/>
      <c r="AM31" s="67"/>
      <c r="AN31" s="67"/>
      <c r="AO31" s="67"/>
      <c r="AP31" s="67"/>
      <c r="AQ31" s="67"/>
      <c r="AR31" s="67"/>
      <c r="AS31" s="67"/>
      <c r="AT31" s="67"/>
      <c r="AU31" s="67"/>
      <c r="AV31" s="67"/>
      <c r="AW31" s="67"/>
      <c r="AX31" s="67"/>
      <c r="AY31" s="67"/>
      <c r="AZ31" s="67"/>
      <c r="BA31" s="67"/>
      <c r="BB31" s="67"/>
      <c r="BC31" s="67"/>
      <c r="BD31" s="67"/>
      <c r="BE31" s="67"/>
    </row>
    <row r="32" spans="1:88" ht="9" customHeight="1">
      <c r="A32" s="17"/>
      <c r="B32" s="17"/>
      <c r="C32" s="17"/>
      <c r="D32" s="17"/>
      <c r="E32" s="17"/>
      <c r="F32" s="17"/>
      <c r="G32" s="17"/>
      <c r="H32" s="17"/>
      <c r="I32" s="17"/>
      <c r="J32" s="17"/>
      <c r="K32" s="17"/>
      <c r="L32" s="17"/>
      <c r="M32" s="240" t="s">
        <v>13</v>
      </c>
      <c r="N32" s="240"/>
      <c r="O32" s="240"/>
      <c r="P32" s="240"/>
      <c r="Q32" s="240"/>
      <c r="R32" s="240"/>
      <c r="S32" s="240"/>
      <c r="T32" s="240"/>
      <c r="U32" s="240"/>
      <c r="V32" s="240"/>
      <c r="W32" s="240"/>
      <c r="X32" s="240"/>
      <c r="Y32" s="240"/>
      <c r="Z32" s="240"/>
      <c r="AA32" s="241">
        <f>ROUND(為替!E12, 3) * 1</f>
        <v>180</v>
      </c>
      <c r="AB32" s="241"/>
      <c r="AC32" s="241"/>
      <c r="AD32" s="241"/>
      <c r="AE32" s="241"/>
      <c r="AF32" s="241"/>
      <c r="AG32" s="241"/>
      <c r="AH32" s="241"/>
      <c r="AI32" s="241"/>
      <c r="AJ32" s="241"/>
      <c r="AK32" s="241"/>
      <c r="AL32" s="241"/>
      <c r="AM32" s="241"/>
      <c r="AN32" s="241"/>
      <c r="AO32" s="241"/>
      <c r="AP32" s="241"/>
      <c r="AQ32" s="241"/>
      <c r="AR32" s="241"/>
      <c r="AS32" s="241"/>
      <c r="AT32" s="241"/>
      <c r="AU32" s="241"/>
      <c r="AV32" s="241"/>
      <c r="AW32" s="241"/>
      <c r="AX32" s="241"/>
      <c r="AY32" s="241"/>
      <c r="AZ32" s="241"/>
      <c r="BA32" s="241"/>
      <c r="BB32" s="241"/>
      <c r="BC32" s="241"/>
      <c r="BD32" s="241"/>
      <c r="BE32" s="241"/>
    </row>
    <row r="33" spans="1:70" ht="9" customHeight="1">
      <c r="A33" s="17"/>
      <c r="B33" s="17"/>
      <c r="C33" s="17"/>
      <c r="D33" s="17"/>
      <c r="E33" s="17"/>
      <c r="F33" s="17"/>
      <c r="G33" s="17"/>
      <c r="H33" s="17"/>
      <c r="I33" s="17"/>
      <c r="J33" s="17"/>
      <c r="K33" s="17"/>
      <c r="L33" s="17"/>
      <c r="M33" s="240"/>
      <c r="N33" s="240"/>
      <c r="O33" s="240"/>
      <c r="P33" s="240"/>
      <c r="Q33" s="240"/>
      <c r="R33" s="240"/>
      <c r="S33" s="240"/>
      <c r="T33" s="240"/>
      <c r="U33" s="240"/>
      <c r="V33" s="240"/>
      <c r="W33" s="240"/>
      <c r="X33" s="240"/>
      <c r="Y33" s="240"/>
      <c r="Z33" s="240"/>
      <c r="AA33" s="241"/>
      <c r="AB33" s="241"/>
      <c r="AC33" s="241"/>
      <c r="AD33" s="241"/>
      <c r="AE33" s="241"/>
      <c r="AF33" s="241"/>
      <c r="AG33" s="241"/>
      <c r="AH33" s="241"/>
      <c r="AI33" s="241"/>
      <c r="AJ33" s="241"/>
      <c r="AK33" s="241"/>
      <c r="AL33" s="241"/>
      <c r="AM33" s="241"/>
      <c r="AN33" s="241"/>
      <c r="AO33" s="241"/>
      <c r="AP33" s="241"/>
      <c r="AQ33" s="241"/>
      <c r="AR33" s="241"/>
      <c r="AS33" s="241"/>
      <c r="AT33" s="241"/>
      <c r="AU33" s="241"/>
      <c r="AV33" s="241"/>
      <c r="AW33" s="241"/>
      <c r="AX33" s="241"/>
      <c r="AY33" s="241"/>
      <c r="AZ33" s="241"/>
      <c r="BA33" s="241"/>
      <c r="BB33" s="241"/>
      <c r="BC33" s="241"/>
      <c r="BD33" s="241"/>
      <c r="BE33" s="241"/>
    </row>
    <row r="34" spans="1:70" ht="9" customHeight="1">
      <c r="A34" s="17"/>
      <c r="B34" s="17"/>
      <c r="C34" s="17"/>
      <c r="D34" s="17"/>
      <c r="E34" s="17"/>
      <c r="F34" s="17"/>
      <c r="G34" s="17"/>
      <c r="H34" s="17"/>
      <c r="I34" s="17"/>
      <c r="J34" s="17"/>
      <c r="K34" s="17"/>
      <c r="L34" s="17"/>
      <c r="M34" s="240"/>
      <c r="N34" s="240"/>
      <c r="O34" s="240"/>
      <c r="P34" s="240"/>
      <c r="Q34" s="240"/>
      <c r="R34" s="240"/>
      <c r="S34" s="240"/>
      <c r="T34" s="240"/>
      <c r="U34" s="240"/>
      <c r="V34" s="240"/>
      <c r="W34" s="240"/>
      <c r="X34" s="240"/>
      <c r="Y34" s="240"/>
      <c r="Z34" s="240"/>
      <c r="AA34" s="241"/>
      <c r="AB34" s="241"/>
      <c r="AC34" s="241"/>
      <c r="AD34" s="241"/>
      <c r="AE34" s="241"/>
      <c r="AF34" s="241"/>
      <c r="AG34" s="241"/>
      <c r="AH34" s="241"/>
      <c r="AI34" s="241"/>
      <c r="AJ34" s="241"/>
      <c r="AK34" s="241"/>
      <c r="AL34" s="241"/>
      <c r="AM34" s="241"/>
      <c r="AN34" s="241"/>
      <c r="AO34" s="241"/>
      <c r="AP34" s="241"/>
      <c r="AQ34" s="241"/>
      <c r="AR34" s="241"/>
      <c r="AS34" s="241"/>
      <c r="AT34" s="241"/>
      <c r="AU34" s="241"/>
      <c r="AV34" s="241"/>
      <c r="AW34" s="241"/>
      <c r="AX34" s="241"/>
      <c r="AY34" s="241"/>
      <c r="AZ34" s="241"/>
      <c r="BA34" s="241"/>
      <c r="BB34" s="241"/>
      <c r="BC34" s="241"/>
      <c r="BD34" s="241"/>
      <c r="BE34" s="241"/>
    </row>
    <row r="35" spans="1:70" ht="9" customHeight="1">
      <c r="A35" s="17"/>
      <c r="B35" s="17"/>
      <c r="C35" s="17"/>
      <c r="D35" s="17"/>
      <c r="E35" s="17"/>
      <c r="F35" s="17"/>
      <c r="G35" s="17"/>
      <c r="H35" s="17"/>
      <c r="I35" s="17"/>
      <c r="J35" s="17"/>
      <c r="K35" s="17"/>
      <c r="L35" s="17"/>
      <c r="M35" s="240"/>
      <c r="N35" s="240"/>
      <c r="O35" s="240"/>
      <c r="P35" s="240"/>
      <c r="Q35" s="240"/>
      <c r="R35" s="240"/>
      <c r="S35" s="240"/>
      <c r="T35" s="240"/>
      <c r="U35" s="240"/>
      <c r="V35" s="240"/>
      <c r="W35" s="240"/>
      <c r="X35" s="240"/>
      <c r="Y35" s="240"/>
      <c r="Z35" s="240"/>
      <c r="AA35" s="241"/>
      <c r="AB35" s="241"/>
      <c r="AC35" s="241"/>
      <c r="AD35" s="241"/>
      <c r="AE35" s="241"/>
      <c r="AF35" s="241"/>
      <c r="AG35" s="241"/>
      <c r="AH35" s="241"/>
      <c r="AI35" s="241"/>
      <c r="AJ35" s="241"/>
      <c r="AK35" s="241"/>
      <c r="AL35" s="241"/>
      <c r="AM35" s="241"/>
      <c r="AN35" s="241"/>
      <c r="AO35" s="241"/>
      <c r="AP35" s="241"/>
      <c r="AQ35" s="241"/>
      <c r="AR35" s="241"/>
      <c r="AS35" s="241"/>
      <c r="AT35" s="241"/>
      <c r="AU35" s="241"/>
      <c r="AV35" s="241"/>
      <c r="AW35" s="241"/>
      <c r="AX35" s="241"/>
      <c r="AY35" s="241"/>
      <c r="AZ35" s="241"/>
      <c r="BA35" s="241"/>
      <c r="BB35" s="241"/>
      <c r="BC35" s="241"/>
      <c r="BD35" s="241"/>
      <c r="BE35" s="241"/>
    </row>
    <row r="36" spans="1:70" ht="9" customHeight="1">
      <c r="A36" s="17"/>
      <c r="B36" s="17"/>
      <c r="C36" s="17"/>
      <c r="D36" s="17"/>
      <c r="E36" s="17"/>
      <c r="F36" s="17"/>
      <c r="G36" s="17"/>
      <c r="H36" s="17"/>
      <c r="I36" s="17"/>
      <c r="J36" s="17"/>
      <c r="K36" s="17"/>
      <c r="L36" s="17"/>
      <c r="M36" s="240"/>
      <c r="N36" s="240"/>
      <c r="O36" s="240"/>
      <c r="P36" s="240"/>
      <c r="Q36" s="240"/>
      <c r="R36" s="240"/>
      <c r="S36" s="240"/>
      <c r="T36" s="240"/>
      <c r="U36" s="240"/>
      <c r="V36" s="240"/>
      <c r="W36" s="240"/>
      <c r="X36" s="240"/>
      <c r="Y36" s="240"/>
      <c r="Z36" s="240"/>
      <c r="AA36" s="241"/>
      <c r="AB36" s="241"/>
      <c r="AC36" s="241"/>
      <c r="AD36" s="241"/>
      <c r="AE36" s="241"/>
      <c r="AF36" s="241"/>
      <c r="AG36" s="241"/>
      <c r="AH36" s="241"/>
      <c r="AI36" s="241"/>
      <c r="AJ36" s="241"/>
      <c r="AK36" s="241"/>
      <c r="AL36" s="241"/>
      <c r="AM36" s="241"/>
      <c r="AN36" s="241"/>
      <c r="AO36" s="241"/>
      <c r="AP36" s="241"/>
      <c r="AQ36" s="241"/>
      <c r="AR36" s="241"/>
      <c r="AS36" s="241"/>
      <c r="AT36" s="241"/>
      <c r="AU36" s="241"/>
      <c r="AV36" s="241"/>
      <c r="AW36" s="241"/>
      <c r="AX36" s="241"/>
      <c r="AY36" s="241"/>
      <c r="AZ36" s="241"/>
      <c r="BA36" s="241"/>
      <c r="BB36" s="241"/>
      <c r="BC36" s="241"/>
      <c r="BD36" s="241"/>
      <c r="BE36" s="241"/>
      <c r="BM36"/>
    </row>
    <row r="37" spans="1:70" ht="9" customHeight="1">
      <c r="A37" s="17"/>
      <c r="B37" s="17"/>
      <c r="C37" s="17"/>
      <c r="D37" s="17"/>
      <c r="E37" s="17"/>
      <c r="F37" s="17"/>
      <c r="G37" s="17"/>
      <c r="H37" s="17"/>
      <c r="I37" s="17"/>
      <c r="J37" s="17"/>
      <c r="K37" s="17"/>
      <c r="L37" s="17"/>
      <c r="M37" s="240"/>
      <c r="N37" s="240"/>
      <c r="O37" s="240"/>
      <c r="P37" s="240"/>
      <c r="Q37" s="240"/>
      <c r="R37" s="240"/>
      <c r="S37" s="240"/>
      <c r="T37" s="240"/>
      <c r="U37" s="240"/>
      <c r="V37" s="240"/>
      <c r="W37" s="240"/>
      <c r="X37" s="240"/>
      <c r="Y37" s="240"/>
      <c r="Z37" s="240"/>
      <c r="AA37" s="241"/>
      <c r="AB37" s="241"/>
      <c r="AC37" s="241"/>
      <c r="AD37" s="241"/>
      <c r="AE37" s="241"/>
      <c r="AF37" s="241"/>
      <c r="AG37" s="241"/>
      <c r="AH37" s="241"/>
      <c r="AI37" s="241"/>
      <c r="AJ37" s="241"/>
      <c r="AK37" s="241"/>
      <c r="AL37" s="241"/>
      <c r="AM37" s="241"/>
      <c r="AN37" s="241"/>
      <c r="AO37" s="241"/>
      <c r="AP37" s="241"/>
      <c r="AQ37" s="241"/>
      <c r="AR37" s="241"/>
      <c r="AS37" s="241"/>
      <c r="AT37" s="241"/>
      <c r="AU37" s="241"/>
      <c r="AV37" s="241"/>
      <c r="AW37" s="241"/>
      <c r="AX37" s="241"/>
      <c r="AY37" s="241"/>
      <c r="AZ37" s="241"/>
      <c r="BA37" s="241"/>
      <c r="BB37" s="241"/>
      <c r="BC37" s="241"/>
      <c r="BD37" s="241"/>
      <c r="BE37" s="241"/>
    </row>
    <row r="38" spans="1:70" ht="10.199999999999999" customHeight="1">
      <c r="A38" s="17"/>
      <c r="B38" s="17"/>
      <c r="C38" s="17"/>
      <c r="D38" s="17"/>
      <c r="E38" s="17"/>
      <c r="F38" s="17"/>
      <c r="G38" s="17"/>
      <c r="H38" s="17"/>
      <c r="I38" s="17"/>
      <c r="J38" s="17"/>
      <c r="K38" s="17"/>
      <c r="L38" s="17"/>
      <c r="M38" s="243" t="s">
        <v>1</v>
      </c>
      <c r="N38" s="243"/>
      <c r="O38" s="243"/>
      <c r="P38" s="243"/>
      <c r="Q38" s="243"/>
      <c r="R38" s="243"/>
      <c r="S38" s="243"/>
      <c r="T38" s="243"/>
      <c r="U38" s="243"/>
      <c r="V38" s="243"/>
      <c r="W38" s="243"/>
      <c r="X38" s="243"/>
      <c r="Y38" s="243"/>
      <c r="Z38" s="243"/>
      <c r="AA38" s="241"/>
      <c r="AB38" s="241"/>
      <c r="AC38" s="241"/>
      <c r="AD38" s="241"/>
      <c r="AE38" s="241"/>
      <c r="AF38" s="241"/>
      <c r="AG38" s="241"/>
      <c r="AH38" s="241"/>
      <c r="AI38" s="241"/>
      <c r="AJ38" s="241"/>
      <c r="AK38" s="241"/>
      <c r="AL38" s="241"/>
      <c r="AM38" s="241"/>
      <c r="AN38" s="241"/>
      <c r="AO38" s="241"/>
      <c r="AP38" s="241"/>
      <c r="AQ38" s="241"/>
      <c r="AR38" s="241"/>
      <c r="AS38" s="241"/>
      <c r="AT38" s="241"/>
      <c r="AU38" s="241"/>
      <c r="AV38" s="241"/>
      <c r="AW38" s="241"/>
      <c r="AX38" s="241"/>
      <c r="AY38" s="241"/>
      <c r="AZ38" s="241"/>
      <c r="BA38" s="241"/>
      <c r="BB38" s="241"/>
      <c r="BC38" s="241"/>
      <c r="BD38" s="241"/>
      <c r="BE38" s="241"/>
    </row>
    <row r="39" spans="1:70" ht="9" customHeight="1">
      <c r="A39" s="17"/>
      <c r="B39" s="17"/>
      <c r="C39" s="17"/>
      <c r="D39" s="17"/>
      <c r="E39" s="17"/>
      <c r="F39" s="17"/>
      <c r="G39" s="17"/>
      <c r="H39" s="17"/>
      <c r="I39" s="17"/>
      <c r="J39" s="17"/>
      <c r="K39" s="17"/>
      <c r="L39" s="17"/>
      <c r="M39" s="243"/>
      <c r="N39" s="243"/>
      <c r="O39" s="243"/>
      <c r="P39" s="243"/>
      <c r="Q39" s="243"/>
      <c r="R39" s="243"/>
      <c r="S39" s="243"/>
      <c r="T39" s="243"/>
      <c r="U39" s="243"/>
      <c r="V39" s="243"/>
      <c r="W39" s="243"/>
      <c r="X39" s="243"/>
      <c r="Y39" s="243"/>
      <c r="Z39" s="243"/>
      <c r="AA39" s="241"/>
      <c r="AB39" s="241"/>
      <c r="AC39" s="241"/>
      <c r="AD39" s="241"/>
      <c r="AE39" s="241"/>
      <c r="AF39" s="241"/>
      <c r="AG39" s="241"/>
      <c r="AH39" s="241"/>
      <c r="AI39" s="241"/>
      <c r="AJ39" s="241"/>
      <c r="AK39" s="241"/>
      <c r="AL39" s="241"/>
      <c r="AM39" s="241"/>
      <c r="AN39" s="241"/>
      <c r="AO39" s="241"/>
      <c r="AP39" s="241"/>
      <c r="AQ39" s="241"/>
      <c r="AR39" s="241"/>
      <c r="AS39" s="241"/>
      <c r="AT39" s="241"/>
      <c r="AU39" s="241"/>
      <c r="AV39" s="241"/>
      <c r="AW39" s="241"/>
      <c r="AX39" s="241"/>
      <c r="AY39" s="241"/>
      <c r="AZ39" s="241"/>
      <c r="BA39" s="241"/>
      <c r="BB39" s="241"/>
      <c r="BC39" s="241"/>
      <c r="BD39" s="241"/>
      <c r="BE39" s="241"/>
    </row>
    <row r="40" spans="1:70" ht="9" customHeight="1">
      <c r="A40" s="17"/>
      <c r="B40" s="17"/>
      <c r="C40" s="17"/>
      <c r="D40" s="17"/>
      <c r="E40" s="17"/>
      <c r="F40" s="17"/>
      <c r="G40" s="17"/>
      <c r="H40" s="17"/>
      <c r="I40" s="17"/>
      <c r="J40" s="17"/>
      <c r="K40" s="17"/>
      <c r="L40" s="17"/>
      <c r="M40" s="243"/>
      <c r="N40" s="243"/>
      <c r="O40" s="243"/>
      <c r="P40" s="243"/>
      <c r="Q40" s="243"/>
      <c r="R40" s="243"/>
      <c r="S40" s="243"/>
      <c r="T40" s="243"/>
      <c r="U40" s="243"/>
      <c r="V40" s="243"/>
      <c r="W40" s="243"/>
      <c r="X40" s="243"/>
      <c r="Y40" s="243"/>
      <c r="Z40" s="243"/>
      <c r="AA40" s="241"/>
      <c r="AB40" s="241"/>
      <c r="AC40" s="241"/>
      <c r="AD40" s="241"/>
      <c r="AE40" s="241"/>
      <c r="AF40" s="241"/>
      <c r="AG40" s="241"/>
      <c r="AH40" s="241"/>
      <c r="AI40" s="241"/>
      <c r="AJ40" s="241"/>
      <c r="AK40" s="241"/>
      <c r="AL40" s="241"/>
      <c r="AM40" s="241"/>
      <c r="AN40" s="241"/>
      <c r="AO40" s="241"/>
      <c r="AP40" s="241"/>
      <c r="AQ40" s="241"/>
      <c r="AR40" s="241"/>
      <c r="AS40" s="241"/>
      <c r="AT40" s="241"/>
      <c r="AU40" s="241"/>
      <c r="AV40" s="241"/>
      <c r="AW40" s="241"/>
      <c r="AX40" s="241"/>
      <c r="AY40" s="241"/>
      <c r="AZ40" s="241"/>
      <c r="BA40" s="241"/>
      <c r="BB40" s="241"/>
      <c r="BC40" s="241"/>
      <c r="BD40" s="241"/>
      <c r="BE40" s="241"/>
    </row>
    <row r="41" spans="1:70" ht="9" customHeight="1" thickBot="1">
      <c r="A41" s="19"/>
      <c r="B41" s="19"/>
      <c r="C41" s="19"/>
      <c r="D41" s="19"/>
      <c r="E41" s="19"/>
      <c r="F41" s="19"/>
      <c r="G41" s="19"/>
      <c r="H41" s="19"/>
      <c r="I41" s="19"/>
      <c r="J41" s="19"/>
      <c r="K41" s="19"/>
      <c r="L41" s="19"/>
      <c r="M41" s="5"/>
      <c r="N41" s="5"/>
      <c r="O41" s="5"/>
      <c r="P41" s="5"/>
      <c r="Q41" s="5"/>
      <c r="R41" s="5"/>
      <c r="S41" s="5"/>
      <c r="T41" s="5"/>
      <c r="U41" s="5"/>
      <c r="V41" s="5"/>
      <c r="W41" s="5"/>
      <c r="X41" s="5"/>
      <c r="Y41" s="5"/>
      <c r="Z41" s="5"/>
      <c r="AA41" s="242"/>
      <c r="AB41" s="242"/>
      <c r="AC41" s="242"/>
      <c r="AD41" s="242"/>
      <c r="AE41" s="242"/>
      <c r="AF41" s="242"/>
      <c r="AG41" s="242"/>
      <c r="AH41" s="242"/>
      <c r="AI41" s="242"/>
      <c r="AJ41" s="242"/>
      <c r="AK41" s="242"/>
      <c r="AL41" s="242"/>
      <c r="AM41" s="242"/>
      <c r="AN41" s="242"/>
      <c r="AO41" s="242"/>
      <c r="AP41" s="242"/>
      <c r="AQ41" s="242"/>
      <c r="AR41" s="242"/>
      <c r="AS41" s="242"/>
      <c r="AT41" s="242"/>
      <c r="AU41" s="242"/>
      <c r="AV41" s="242"/>
      <c r="AW41" s="242"/>
      <c r="AX41" s="242"/>
      <c r="AY41" s="242"/>
      <c r="AZ41" s="242"/>
      <c r="BA41" s="242"/>
      <c r="BB41" s="242"/>
      <c r="BC41" s="242"/>
      <c r="BD41" s="242"/>
      <c r="BE41" s="242"/>
    </row>
    <row r="42" spans="1:70" ht="9" customHeight="1">
      <c r="A42" s="17"/>
      <c r="B42" s="17"/>
      <c r="C42" s="17"/>
      <c r="D42" s="17"/>
      <c r="E42" s="17"/>
      <c r="F42" s="17"/>
      <c r="G42" s="17"/>
      <c r="H42" s="17"/>
      <c r="I42" s="17"/>
      <c r="J42" s="17"/>
      <c r="K42" s="17"/>
      <c r="L42" s="17"/>
      <c r="AA42" s="68"/>
      <c r="AB42" s="68"/>
      <c r="AC42" s="68"/>
      <c r="AD42" s="68"/>
      <c r="AE42" s="68"/>
      <c r="AF42" s="68"/>
      <c r="AG42" s="68"/>
      <c r="AH42" s="68"/>
      <c r="AI42" s="68"/>
      <c r="AJ42" s="68"/>
      <c r="AK42" s="68"/>
      <c r="AL42" s="68"/>
      <c r="AM42" s="68"/>
      <c r="AN42" s="68"/>
      <c r="AO42" s="68"/>
      <c r="AP42" s="68"/>
      <c r="AQ42" s="68"/>
      <c r="AR42" s="68"/>
      <c r="AS42" s="68"/>
      <c r="AT42" s="68"/>
      <c r="AU42" s="68"/>
      <c r="AV42" s="68"/>
      <c r="AW42" s="68"/>
      <c r="AX42" s="68"/>
      <c r="AY42" s="68"/>
      <c r="AZ42" s="68"/>
      <c r="BA42" s="68"/>
      <c r="BB42" s="68"/>
      <c r="BC42" s="68"/>
      <c r="BD42" s="68"/>
      <c r="BE42" s="68"/>
    </row>
    <row r="43" spans="1:70" ht="9" customHeight="1">
      <c r="A43" s="17"/>
      <c r="B43" s="17"/>
      <c r="C43" s="17"/>
      <c r="D43" s="17"/>
      <c r="E43" s="17"/>
      <c r="F43" s="17"/>
      <c r="G43" s="17"/>
      <c r="H43" s="17"/>
      <c r="I43" s="17"/>
      <c r="J43" s="17"/>
      <c r="K43" s="17"/>
      <c r="L43" s="17"/>
      <c r="M43" s="240" t="s">
        <v>23</v>
      </c>
      <c r="N43" s="240"/>
      <c r="O43" s="240"/>
      <c r="P43" s="240"/>
      <c r="Q43" s="240"/>
      <c r="R43" s="240"/>
      <c r="S43" s="240"/>
      <c r="T43" s="240"/>
      <c r="U43" s="240"/>
      <c r="V43" s="240"/>
      <c r="W43" s="240"/>
      <c r="X43" s="240"/>
      <c r="Y43" s="240"/>
      <c r="Z43" s="240"/>
      <c r="AA43" s="241">
        <f>ROUND(為替!G12, 3) * 1</f>
        <v>207</v>
      </c>
      <c r="AB43" s="241"/>
      <c r="AC43" s="241"/>
      <c r="AD43" s="241"/>
      <c r="AE43" s="241"/>
      <c r="AF43" s="241"/>
      <c r="AG43" s="241"/>
      <c r="AH43" s="241"/>
      <c r="AI43" s="241"/>
      <c r="AJ43" s="241"/>
      <c r="AK43" s="241"/>
      <c r="AL43" s="241"/>
      <c r="AM43" s="241"/>
      <c r="AN43" s="241"/>
      <c r="AO43" s="241"/>
      <c r="AP43" s="241"/>
      <c r="AQ43" s="241"/>
      <c r="AR43" s="241"/>
      <c r="AS43" s="241"/>
      <c r="AT43" s="241"/>
      <c r="AU43" s="241"/>
      <c r="AV43" s="241"/>
      <c r="AW43" s="241"/>
      <c r="AX43" s="241"/>
      <c r="AY43" s="241"/>
      <c r="AZ43" s="241"/>
      <c r="BA43" s="241"/>
      <c r="BB43" s="241"/>
      <c r="BC43" s="241"/>
      <c r="BD43" s="241"/>
      <c r="BE43" s="241"/>
    </row>
    <row r="44" spans="1:70" ht="9" customHeight="1">
      <c r="A44" s="17"/>
      <c r="B44" s="17"/>
      <c r="C44" s="17"/>
      <c r="D44" s="17"/>
      <c r="E44" s="17"/>
      <c r="F44" s="17"/>
      <c r="G44" s="17"/>
      <c r="H44" s="17"/>
      <c r="I44" s="17"/>
      <c r="J44" s="17"/>
      <c r="K44" s="17"/>
      <c r="L44" s="17"/>
      <c r="M44" s="240"/>
      <c r="N44" s="240"/>
      <c r="O44" s="240"/>
      <c r="P44" s="240"/>
      <c r="Q44" s="240"/>
      <c r="R44" s="240"/>
      <c r="S44" s="240"/>
      <c r="T44" s="240"/>
      <c r="U44" s="240"/>
      <c r="V44" s="240"/>
      <c r="W44" s="240"/>
      <c r="X44" s="240"/>
      <c r="Y44" s="240"/>
      <c r="Z44" s="240"/>
      <c r="AA44" s="241"/>
      <c r="AB44" s="241"/>
      <c r="AC44" s="241"/>
      <c r="AD44" s="241"/>
      <c r="AE44" s="241"/>
      <c r="AF44" s="241"/>
      <c r="AG44" s="241"/>
      <c r="AH44" s="241"/>
      <c r="AI44" s="241"/>
      <c r="AJ44" s="241"/>
      <c r="AK44" s="241"/>
      <c r="AL44" s="241"/>
      <c r="AM44" s="241"/>
      <c r="AN44" s="241"/>
      <c r="AO44" s="241"/>
      <c r="AP44" s="241"/>
      <c r="AQ44" s="241"/>
      <c r="AR44" s="241"/>
      <c r="AS44" s="241"/>
      <c r="AT44" s="241"/>
      <c r="AU44" s="241"/>
      <c r="AV44" s="241"/>
      <c r="AW44" s="241"/>
      <c r="AX44" s="241"/>
      <c r="AY44" s="241"/>
      <c r="AZ44" s="241"/>
      <c r="BA44" s="241"/>
      <c r="BB44" s="241"/>
      <c r="BC44" s="241"/>
      <c r="BD44" s="241"/>
      <c r="BE44" s="241"/>
      <c r="BR44"/>
    </row>
    <row r="45" spans="1:70" ht="9" customHeight="1">
      <c r="A45" s="17"/>
      <c r="B45" s="17"/>
      <c r="C45" s="17"/>
      <c r="D45" s="17"/>
      <c r="E45" s="17"/>
      <c r="F45" s="17"/>
      <c r="G45" s="17"/>
      <c r="H45" s="17"/>
      <c r="I45" s="17"/>
      <c r="J45" s="17"/>
      <c r="K45" s="17"/>
      <c r="L45" s="17"/>
      <c r="M45" s="240"/>
      <c r="N45" s="240"/>
      <c r="O45" s="240"/>
      <c r="P45" s="240"/>
      <c r="Q45" s="240"/>
      <c r="R45" s="240"/>
      <c r="S45" s="240"/>
      <c r="T45" s="240"/>
      <c r="U45" s="240"/>
      <c r="V45" s="240"/>
      <c r="W45" s="240"/>
      <c r="X45" s="240"/>
      <c r="Y45" s="240"/>
      <c r="Z45" s="240"/>
      <c r="AA45" s="241"/>
      <c r="AB45" s="241"/>
      <c r="AC45" s="241"/>
      <c r="AD45" s="241"/>
      <c r="AE45" s="241"/>
      <c r="AF45" s="241"/>
      <c r="AG45" s="241"/>
      <c r="AH45" s="241"/>
      <c r="AI45" s="241"/>
      <c r="AJ45" s="241"/>
      <c r="AK45" s="241"/>
      <c r="AL45" s="241"/>
      <c r="AM45" s="241"/>
      <c r="AN45" s="241"/>
      <c r="AO45" s="241"/>
      <c r="AP45" s="241"/>
      <c r="AQ45" s="241"/>
      <c r="AR45" s="241"/>
      <c r="AS45" s="241"/>
      <c r="AT45" s="241"/>
      <c r="AU45" s="241"/>
      <c r="AV45" s="241"/>
      <c r="AW45" s="241"/>
      <c r="AX45" s="241"/>
      <c r="AY45" s="241"/>
      <c r="AZ45" s="241"/>
      <c r="BA45" s="241"/>
      <c r="BB45" s="241"/>
      <c r="BC45" s="241"/>
      <c r="BD45" s="241"/>
      <c r="BE45" s="241"/>
    </row>
    <row r="46" spans="1:70" ht="9" customHeight="1">
      <c r="A46" s="17"/>
      <c r="B46" s="17"/>
      <c r="C46" s="17"/>
      <c r="D46" s="17"/>
      <c r="E46" s="17"/>
      <c r="F46" s="17"/>
      <c r="G46" s="17"/>
      <c r="H46" s="17"/>
      <c r="I46" s="17"/>
      <c r="J46" s="17"/>
      <c r="K46" s="17"/>
      <c r="L46" s="17"/>
      <c r="M46" s="240"/>
      <c r="N46" s="240"/>
      <c r="O46" s="240"/>
      <c r="P46" s="240"/>
      <c r="Q46" s="240"/>
      <c r="R46" s="240"/>
      <c r="S46" s="240"/>
      <c r="T46" s="240"/>
      <c r="U46" s="240"/>
      <c r="V46" s="240"/>
      <c r="W46" s="240"/>
      <c r="X46" s="240"/>
      <c r="Y46" s="240"/>
      <c r="Z46" s="240"/>
      <c r="AA46" s="241"/>
      <c r="AB46" s="241"/>
      <c r="AC46" s="241"/>
      <c r="AD46" s="241"/>
      <c r="AE46" s="241"/>
      <c r="AF46" s="241"/>
      <c r="AG46" s="241"/>
      <c r="AH46" s="241"/>
      <c r="AI46" s="241"/>
      <c r="AJ46" s="241"/>
      <c r="AK46" s="241"/>
      <c r="AL46" s="241"/>
      <c r="AM46" s="241"/>
      <c r="AN46" s="241"/>
      <c r="AO46" s="241"/>
      <c r="AP46" s="241"/>
      <c r="AQ46" s="241"/>
      <c r="AR46" s="241"/>
      <c r="AS46" s="241"/>
      <c r="AT46" s="241"/>
      <c r="AU46" s="241"/>
      <c r="AV46" s="241"/>
      <c r="AW46" s="241"/>
      <c r="AX46" s="241"/>
      <c r="AY46" s="241"/>
      <c r="AZ46" s="241"/>
      <c r="BA46" s="241"/>
      <c r="BB46" s="241"/>
      <c r="BC46" s="241"/>
      <c r="BD46" s="241"/>
      <c r="BE46" s="241"/>
    </row>
    <row r="47" spans="1:70" ht="9" customHeight="1">
      <c r="A47" s="17"/>
      <c r="B47" s="17"/>
      <c r="C47" s="17"/>
      <c r="D47" s="17"/>
      <c r="E47" s="17"/>
      <c r="F47" s="17"/>
      <c r="G47" s="17"/>
      <c r="H47" s="17"/>
      <c r="I47" s="17"/>
      <c r="J47" s="17"/>
      <c r="K47" s="17"/>
      <c r="L47" s="17"/>
      <c r="M47" s="240"/>
      <c r="N47" s="240"/>
      <c r="O47" s="240"/>
      <c r="P47" s="240"/>
      <c r="Q47" s="240"/>
      <c r="R47" s="240"/>
      <c r="S47" s="240"/>
      <c r="T47" s="240"/>
      <c r="U47" s="240"/>
      <c r="V47" s="240"/>
      <c r="W47" s="240"/>
      <c r="X47" s="240"/>
      <c r="Y47" s="240"/>
      <c r="Z47" s="240"/>
      <c r="AA47" s="241"/>
      <c r="AB47" s="241"/>
      <c r="AC47" s="241"/>
      <c r="AD47" s="241"/>
      <c r="AE47" s="241"/>
      <c r="AF47" s="241"/>
      <c r="AG47" s="241"/>
      <c r="AH47" s="241"/>
      <c r="AI47" s="241"/>
      <c r="AJ47" s="241"/>
      <c r="AK47" s="241"/>
      <c r="AL47" s="241"/>
      <c r="AM47" s="241"/>
      <c r="AN47" s="241"/>
      <c r="AO47" s="241"/>
      <c r="AP47" s="241"/>
      <c r="AQ47" s="241"/>
      <c r="AR47" s="241"/>
      <c r="AS47" s="241"/>
      <c r="AT47" s="241"/>
      <c r="AU47" s="241"/>
      <c r="AV47" s="241"/>
      <c r="AW47" s="241"/>
      <c r="AX47" s="241"/>
      <c r="AY47" s="241"/>
      <c r="AZ47" s="241"/>
      <c r="BA47" s="241"/>
      <c r="BB47" s="241"/>
      <c r="BC47" s="241"/>
      <c r="BD47" s="241"/>
      <c r="BE47" s="241"/>
    </row>
    <row r="48" spans="1:70" ht="9" customHeight="1">
      <c r="A48" s="17"/>
      <c r="B48" s="17"/>
      <c r="C48" s="17"/>
      <c r="D48" s="17"/>
      <c r="E48" s="17"/>
      <c r="F48" s="17"/>
      <c r="G48" s="17"/>
      <c r="H48" s="17"/>
      <c r="I48" s="17"/>
      <c r="J48" s="17"/>
      <c r="K48" s="17"/>
      <c r="L48" s="17"/>
      <c r="M48" s="240"/>
      <c r="N48" s="240"/>
      <c r="O48" s="240"/>
      <c r="P48" s="240"/>
      <c r="Q48" s="240"/>
      <c r="R48" s="240"/>
      <c r="S48" s="240"/>
      <c r="T48" s="240"/>
      <c r="U48" s="240"/>
      <c r="V48" s="240"/>
      <c r="W48" s="240"/>
      <c r="X48" s="240"/>
      <c r="Y48" s="240"/>
      <c r="Z48" s="240"/>
      <c r="AA48" s="241"/>
      <c r="AB48" s="241"/>
      <c r="AC48" s="241"/>
      <c r="AD48" s="241"/>
      <c r="AE48" s="241"/>
      <c r="AF48" s="241"/>
      <c r="AG48" s="241"/>
      <c r="AH48" s="241"/>
      <c r="AI48" s="241"/>
      <c r="AJ48" s="241"/>
      <c r="AK48" s="241"/>
      <c r="AL48" s="241"/>
      <c r="AM48" s="241"/>
      <c r="AN48" s="241"/>
      <c r="AO48" s="241"/>
      <c r="AP48" s="241"/>
      <c r="AQ48" s="241"/>
      <c r="AR48" s="241"/>
      <c r="AS48" s="241"/>
      <c r="AT48" s="241"/>
      <c r="AU48" s="241"/>
      <c r="AV48" s="241"/>
      <c r="AW48" s="241"/>
      <c r="AX48" s="241"/>
      <c r="AY48" s="241"/>
      <c r="AZ48" s="241"/>
      <c r="BA48" s="241"/>
      <c r="BB48" s="241"/>
      <c r="BC48" s="241"/>
      <c r="BD48" s="241"/>
      <c r="BE48" s="241"/>
    </row>
    <row r="49" spans="1:57" ht="10.199999999999999" customHeight="1">
      <c r="A49" s="17"/>
      <c r="B49" s="17"/>
      <c r="C49" s="17"/>
      <c r="D49" s="17"/>
      <c r="E49" s="17"/>
      <c r="F49" s="17"/>
      <c r="G49" s="17"/>
      <c r="H49" s="17"/>
      <c r="I49" s="17"/>
      <c r="J49" s="17"/>
      <c r="K49" s="17"/>
      <c r="L49" s="17"/>
      <c r="M49" s="243" t="s">
        <v>130</v>
      </c>
      <c r="N49" s="243"/>
      <c r="O49" s="243"/>
      <c r="P49" s="243"/>
      <c r="Q49" s="243"/>
      <c r="R49" s="243"/>
      <c r="S49" s="243"/>
      <c r="T49" s="243"/>
      <c r="U49" s="243"/>
      <c r="V49" s="243"/>
      <c r="W49" s="243"/>
      <c r="X49" s="243"/>
      <c r="Y49" s="243"/>
      <c r="Z49" s="243"/>
      <c r="AA49" s="241"/>
      <c r="AB49" s="241"/>
      <c r="AC49" s="241"/>
      <c r="AD49" s="241"/>
      <c r="AE49" s="241"/>
      <c r="AF49" s="241"/>
      <c r="AG49" s="241"/>
      <c r="AH49" s="241"/>
      <c r="AI49" s="241"/>
      <c r="AJ49" s="241"/>
      <c r="AK49" s="241"/>
      <c r="AL49" s="241"/>
      <c r="AM49" s="241"/>
      <c r="AN49" s="241"/>
      <c r="AO49" s="241"/>
      <c r="AP49" s="241"/>
      <c r="AQ49" s="241"/>
      <c r="AR49" s="241"/>
      <c r="AS49" s="241"/>
      <c r="AT49" s="241"/>
      <c r="AU49" s="241"/>
      <c r="AV49" s="241"/>
      <c r="AW49" s="241"/>
      <c r="AX49" s="241"/>
      <c r="AY49" s="241"/>
      <c r="AZ49" s="241"/>
      <c r="BA49" s="241"/>
      <c r="BB49" s="241"/>
      <c r="BC49" s="241"/>
      <c r="BD49" s="241"/>
      <c r="BE49" s="241"/>
    </row>
    <row r="50" spans="1:57" ht="9" customHeight="1">
      <c r="A50" s="17"/>
      <c r="B50" s="17"/>
      <c r="C50" s="17"/>
      <c r="D50" s="17"/>
      <c r="E50" s="17"/>
      <c r="F50" s="17"/>
      <c r="G50" s="17"/>
      <c r="H50" s="17"/>
      <c r="I50" s="17"/>
      <c r="J50" s="17"/>
      <c r="K50" s="17"/>
      <c r="L50" s="17"/>
      <c r="M50" s="243"/>
      <c r="N50" s="243"/>
      <c r="O50" s="243"/>
      <c r="P50" s="243"/>
      <c r="Q50" s="243"/>
      <c r="R50" s="243"/>
      <c r="S50" s="243"/>
      <c r="T50" s="243"/>
      <c r="U50" s="243"/>
      <c r="V50" s="243"/>
      <c r="W50" s="243"/>
      <c r="X50" s="243"/>
      <c r="Y50" s="243"/>
      <c r="Z50" s="243"/>
      <c r="AA50" s="241"/>
      <c r="AB50" s="241"/>
      <c r="AC50" s="241"/>
      <c r="AD50" s="241"/>
      <c r="AE50" s="241"/>
      <c r="AF50" s="241"/>
      <c r="AG50" s="241"/>
      <c r="AH50" s="241"/>
      <c r="AI50" s="241"/>
      <c r="AJ50" s="241"/>
      <c r="AK50" s="241"/>
      <c r="AL50" s="241"/>
      <c r="AM50" s="241"/>
      <c r="AN50" s="241"/>
      <c r="AO50" s="241"/>
      <c r="AP50" s="241"/>
      <c r="AQ50" s="241"/>
      <c r="AR50" s="241"/>
      <c r="AS50" s="241"/>
      <c r="AT50" s="241"/>
      <c r="AU50" s="241"/>
      <c r="AV50" s="241"/>
      <c r="AW50" s="241"/>
      <c r="AX50" s="241"/>
      <c r="AY50" s="241"/>
      <c r="AZ50" s="241"/>
      <c r="BA50" s="241"/>
      <c r="BB50" s="241"/>
      <c r="BC50" s="241"/>
      <c r="BD50" s="241"/>
      <c r="BE50" s="241"/>
    </row>
    <row r="51" spans="1:57" ht="9" customHeight="1">
      <c r="A51" s="17"/>
      <c r="B51" s="17"/>
      <c r="C51" s="17"/>
      <c r="D51" s="17"/>
      <c r="E51" s="17"/>
      <c r="F51" s="17"/>
      <c r="G51" s="17"/>
      <c r="H51" s="17"/>
      <c r="I51" s="17"/>
      <c r="J51" s="17"/>
      <c r="K51" s="17"/>
      <c r="L51" s="17"/>
      <c r="M51" s="243"/>
      <c r="N51" s="243"/>
      <c r="O51" s="243"/>
      <c r="P51" s="243"/>
      <c r="Q51" s="243"/>
      <c r="R51" s="243"/>
      <c r="S51" s="243"/>
      <c r="T51" s="243"/>
      <c r="U51" s="243"/>
      <c r="V51" s="243"/>
      <c r="W51" s="243"/>
      <c r="X51" s="243"/>
      <c r="Y51" s="243"/>
      <c r="Z51" s="243"/>
      <c r="AA51" s="241"/>
      <c r="AB51" s="241"/>
      <c r="AC51" s="241"/>
      <c r="AD51" s="241"/>
      <c r="AE51" s="241"/>
      <c r="AF51" s="241"/>
      <c r="AG51" s="241"/>
      <c r="AH51" s="241"/>
      <c r="AI51" s="241"/>
      <c r="AJ51" s="241"/>
      <c r="AK51" s="241"/>
      <c r="AL51" s="241"/>
      <c r="AM51" s="241"/>
      <c r="AN51" s="241"/>
      <c r="AO51" s="241"/>
      <c r="AP51" s="241"/>
      <c r="AQ51" s="241"/>
      <c r="AR51" s="241"/>
      <c r="AS51" s="241"/>
      <c r="AT51" s="241"/>
      <c r="AU51" s="241"/>
      <c r="AV51" s="241"/>
      <c r="AW51" s="241"/>
      <c r="AX51" s="241"/>
      <c r="AY51" s="241"/>
      <c r="AZ51" s="241"/>
      <c r="BA51" s="241"/>
      <c r="BB51" s="241"/>
      <c r="BC51" s="241"/>
      <c r="BD51" s="241"/>
      <c r="BE51" s="241"/>
    </row>
    <row r="52" spans="1:57" ht="9" customHeight="1" thickBot="1">
      <c r="A52" s="19"/>
      <c r="B52" s="19"/>
      <c r="C52" s="19"/>
      <c r="D52" s="19"/>
      <c r="E52" s="19"/>
      <c r="F52" s="19"/>
      <c r="G52" s="19"/>
      <c r="H52" s="19"/>
      <c r="I52" s="19"/>
      <c r="J52" s="19"/>
      <c r="K52" s="19"/>
      <c r="L52" s="19"/>
      <c r="M52" s="5"/>
      <c r="N52" s="5"/>
      <c r="O52" s="5"/>
      <c r="P52" s="5"/>
      <c r="Q52" s="5"/>
      <c r="R52" s="5"/>
      <c r="S52" s="5"/>
      <c r="T52" s="5"/>
      <c r="U52" s="5"/>
      <c r="V52" s="5"/>
      <c r="W52" s="5"/>
      <c r="X52" s="5"/>
      <c r="Y52" s="5"/>
      <c r="Z52" s="5"/>
      <c r="AA52" s="242"/>
      <c r="AB52" s="242"/>
      <c r="AC52" s="242"/>
      <c r="AD52" s="242"/>
      <c r="AE52" s="242"/>
      <c r="AF52" s="242"/>
      <c r="AG52" s="242"/>
      <c r="AH52" s="242"/>
      <c r="AI52" s="242"/>
      <c r="AJ52" s="242"/>
      <c r="AK52" s="242"/>
      <c r="AL52" s="242"/>
      <c r="AM52" s="242"/>
      <c r="AN52" s="242"/>
      <c r="AO52" s="242"/>
      <c r="AP52" s="242"/>
      <c r="AQ52" s="242"/>
      <c r="AR52" s="242"/>
      <c r="AS52" s="242"/>
      <c r="AT52" s="242"/>
      <c r="AU52" s="242"/>
      <c r="AV52" s="242"/>
      <c r="AW52" s="242"/>
      <c r="AX52" s="242"/>
      <c r="AY52" s="242"/>
      <c r="AZ52" s="242"/>
      <c r="BA52" s="242"/>
      <c r="BB52" s="242"/>
      <c r="BC52" s="242"/>
      <c r="BD52" s="242"/>
      <c r="BE52" s="242"/>
    </row>
    <row r="53" spans="1:57" ht="9" customHeight="1">
      <c r="A53" s="17"/>
      <c r="B53" s="17"/>
      <c r="C53" s="17"/>
      <c r="D53" s="17"/>
      <c r="E53" s="17"/>
      <c r="F53" s="17"/>
      <c r="G53" s="17"/>
      <c r="H53" s="17"/>
      <c r="I53" s="17"/>
      <c r="J53" s="17"/>
      <c r="K53" s="17"/>
      <c r="L53" s="17"/>
      <c r="AA53" s="68"/>
      <c r="AB53" s="68"/>
      <c r="AC53" s="68"/>
      <c r="AD53" s="68"/>
      <c r="AE53" s="68"/>
      <c r="AF53" s="68"/>
      <c r="AG53" s="68"/>
      <c r="AH53" s="68"/>
      <c r="AI53" s="68"/>
      <c r="AJ53" s="68"/>
      <c r="AK53" s="68"/>
      <c r="AL53" s="68"/>
      <c r="AM53" s="68"/>
      <c r="AN53" s="68"/>
      <c r="AO53" s="68"/>
      <c r="AP53" s="68"/>
      <c r="AQ53" s="68"/>
      <c r="AR53" s="68"/>
      <c r="AS53" s="68"/>
      <c r="AT53" s="68"/>
      <c r="AU53" s="68"/>
      <c r="AV53" s="68"/>
      <c r="AW53" s="68"/>
      <c r="AX53" s="68"/>
      <c r="AY53" s="68"/>
      <c r="AZ53" s="68"/>
      <c r="BA53" s="68"/>
      <c r="BB53" s="68"/>
      <c r="BC53" s="68"/>
      <c r="BD53" s="68"/>
      <c r="BE53" s="68"/>
    </row>
    <row r="54" spans="1:57" ht="9" customHeight="1">
      <c r="A54" s="17"/>
      <c r="B54" s="17"/>
      <c r="C54" s="17"/>
      <c r="D54" s="17"/>
      <c r="E54" s="17"/>
      <c r="F54" s="17"/>
      <c r="G54" s="17"/>
      <c r="H54" s="17"/>
      <c r="I54" s="17"/>
      <c r="J54" s="17"/>
      <c r="K54" s="17"/>
      <c r="L54" s="17"/>
      <c r="M54" s="240" t="s">
        <v>14</v>
      </c>
      <c r="N54" s="240"/>
      <c r="O54" s="240"/>
      <c r="P54" s="240"/>
      <c r="Q54" s="240"/>
      <c r="R54" s="240"/>
      <c r="S54" s="240"/>
      <c r="T54" s="240"/>
      <c r="U54" s="240"/>
      <c r="V54" s="240"/>
      <c r="W54" s="240"/>
      <c r="X54" s="240"/>
      <c r="Y54" s="240"/>
      <c r="Z54" s="240"/>
      <c r="AA54" s="241">
        <f>ROUND(為替!I12, 3) * 1</f>
        <v>21</v>
      </c>
      <c r="AB54" s="241"/>
      <c r="AC54" s="241"/>
      <c r="AD54" s="241"/>
      <c r="AE54" s="241"/>
      <c r="AF54" s="241"/>
      <c r="AG54" s="241"/>
      <c r="AH54" s="241"/>
      <c r="AI54" s="241"/>
      <c r="AJ54" s="241"/>
      <c r="AK54" s="241"/>
      <c r="AL54" s="241"/>
      <c r="AM54" s="241"/>
      <c r="AN54" s="241"/>
      <c r="AO54" s="241"/>
      <c r="AP54" s="241"/>
      <c r="AQ54" s="241"/>
      <c r="AR54" s="241"/>
      <c r="AS54" s="241"/>
      <c r="AT54" s="241"/>
      <c r="AU54" s="241"/>
      <c r="AV54" s="241"/>
      <c r="AW54" s="241"/>
      <c r="AX54" s="241"/>
      <c r="AY54" s="241"/>
      <c r="AZ54" s="241"/>
      <c r="BA54" s="241"/>
      <c r="BB54" s="241"/>
      <c r="BC54" s="241"/>
      <c r="BD54" s="241"/>
      <c r="BE54" s="241"/>
    </row>
    <row r="55" spans="1:57" ht="9" customHeight="1">
      <c r="A55" s="17"/>
      <c r="B55" s="17"/>
      <c r="C55" s="17"/>
      <c r="D55" s="17"/>
      <c r="E55" s="17"/>
      <c r="F55" s="17"/>
      <c r="G55" s="17"/>
      <c r="H55" s="17"/>
      <c r="I55" s="17"/>
      <c r="J55" s="17"/>
      <c r="K55" s="17"/>
      <c r="L55" s="17"/>
      <c r="M55" s="240"/>
      <c r="N55" s="240"/>
      <c r="O55" s="240"/>
      <c r="P55" s="240"/>
      <c r="Q55" s="240"/>
      <c r="R55" s="240"/>
      <c r="S55" s="240"/>
      <c r="T55" s="240"/>
      <c r="U55" s="240"/>
      <c r="V55" s="240"/>
      <c r="W55" s="240"/>
      <c r="X55" s="240"/>
      <c r="Y55" s="240"/>
      <c r="Z55" s="240"/>
      <c r="AA55" s="241"/>
      <c r="AB55" s="241"/>
      <c r="AC55" s="241"/>
      <c r="AD55" s="241"/>
      <c r="AE55" s="241"/>
      <c r="AF55" s="241"/>
      <c r="AG55" s="241"/>
      <c r="AH55" s="241"/>
      <c r="AI55" s="241"/>
      <c r="AJ55" s="241"/>
      <c r="AK55" s="241"/>
      <c r="AL55" s="241"/>
      <c r="AM55" s="241"/>
      <c r="AN55" s="241"/>
      <c r="AO55" s="241"/>
      <c r="AP55" s="241"/>
      <c r="AQ55" s="241"/>
      <c r="AR55" s="241"/>
      <c r="AS55" s="241"/>
      <c r="AT55" s="241"/>
      <c r="AU55" s="241"/>
      <c r="AV55" s="241"/>
      <c r="AW55" s="241"/>
      <c r="AX55" s="241"/>
      <c r="AY55" s="241"/>
      <c r="AZ55" s="241"/>
      <c r="BA55" s="241"/>
      <c r="BB55" s="241"/>
      <c r="BC55" s="241"/>
      <c r="BD55" s="241"/>
      <c r="BE55" s="241"/>
    </row>
    <row r="56" spans="1:57" ht="9" customHeight="1">
      <c r="A56" s="17"/>
      <c r="B56" s="17"/>
      <c r="C56" s="17"/>
      <c r="D56" s="17"/>
      <c r="E56" s="17"/>
      <c r="F56" s="17"/>
      <c r="G56" s="17"/>
      <c r="H56" s="17"/>
      <c r="I56" s="17"/>
      <c r="J56" s="17"/>
      <c r="K56" s="17"/>
      <c r="L56" s="17"/>
      <c r="M56" s="240"/>
      <c r="N56" s="240"/>
      <c r="O56" s="240"/>
      <c r="P56" s="240"/>
      <c r="Q56" s="240"/>
      <c r="R56" s="240"/>
      <c r="S56" s="240"/>
      <c r="T56" s="240"/>
      <c r="U56" s="240"/>
      <c r="V56" s="240"/>
      <c r="W56" s="240"/>
      <c r="X56" s="240"/>
      <c r="Y56" s="240"/>
      <c r="Z56" s="240"/>
      <c r="AA56" s="241"/>
      <c r="AB56" s="241"/>
      <c r="AC56" s="241"/>
      <c r="AD56" s="241"/>
      <c r="AE56" s="241"/>
      <c r="AF56" s="241"/>
      <c r="AG56" s="241"/>
      <c r="AH56" s="241"/>
      <c r="AI56" s="241"/>
      <c r="AJ56" s="241"/>
      <c r="AK56" s="241"/>
      <c r="AL56" s="241"/>
      <c r="AM56" s="241"/>
      <c r="AN56" s="241"/>
      <c r="AO56" s="241"/>
      <c r="AP56" s="241"/>
      <c r="AQ56" s="241"/>
      <c r="AR56" s="241"/>
      <c r="AS56" s="241"/>
      <c r="AT56" s="241"/>
      <c r="AU56" s="241"/>
      <c r="AV56" s="241"/>
      <c r="AW56" s="241"/>
      <c r="AX56" s="241"/>
      <c r="AY56" s="241"/>
      <c r="AZ56" s="241"/>
      <c r="BA56" s="241"/>
      <c r="BB56" s="241"/>
      <c r="BC56" s="241"/>
      <c r="BD56" s="241"/>
      <c r="BE56" s="241"/>
    </row>
    <row r="57" spans="1:57" ht="9" customHeight="1">
      <c r="A57" s="17"/>
      <c r="B57" s="17"/>
      <c r="C57" s="17"/>
      <c r="D57" s="17"/>
      <c r="E57" s="17"/>
      <c r="F57" s="17"/>
      <c r="G57" s="17"/>
      <c r="H57" s="17"/>
      <c r="I57" s="17"/>
      <c r="J57" s="17"/>
      <c r="K57" s="17"/>
      <c r="L57" s="17"/>
      <c r="M57" s="240"/>
      <c r="N57" s="240"/>
      <c r="O57" s="240"/>
      <c r="P57" s="240"/>
      <c r="Q57" s="240"/>
      <c r="R57" s="240"/>
      <c r="S57" s="240"/>
      <c r="T57" s="240"/>
      <c r="U57" s="240"/>
      <c r="V57" s="240"/>
      <c r="W57" s="240"/>
      <c r="X57" s="240"/>
      <c r="Y57" s="240"/>
      <c r="Z57" s="240"/>
      <c r="AA57" s="241"/>
      <c r="AB57" s="241"/>
      <c r="AC57" s="241"/>
      <c r="AD57" s="241"/>
      <c r="AE57" s="241"/>
      <c r="AF57" s="241"/>
      <c r="AG57" s="241"/>
      <c r="AH57" s="241"/>
      <c r="AI57" s="241"/>
      <c r="AJ57" s="241"/>
      <c r="AK57" s="241"/>
      <c r="AL57" s="241"/>
      <c r="AM57" s="241"/>
      <c r="AN57" s="241"/>
      <c r="AO57" s="241"/>
      <c r="AP57" s="241"/>
      <c r="AQ57" s="241"/>
      <c r="AR57" s="241"/>
      <c r="AS57" s="241"/>
      <c r="AT57" s="241"/>
      <c r="AU57" s="241"/>
      <c r="AV57" s="241"/>
      <c r="AW57" s="241"/>
      <c r="AX57" s="241"/>
      <c r="AY57" s="241"/>
      <c r="AZ57" s="241"/>
      <c r="BA57" s="241"/>
      <c r="BB57" s="241"/>
      <c r="BC57" s="241"/>
      <c r="BD57" s="241"/>
      <c r="BE57" s="241"/>
    </row>
    <row r="58" spans="1:57" ht="9" customHeight="1">
      <c r="A58" s="17"/>
      <c r="B58" s="17"/>
      <c r="C58" s="17"/>
      <c r="D58" s="17"/>
      <c r="E58" s="17"/>
      <c r="F58" s="17"/>
      <c r="G58" s="17"/>
      <c r="H58" s="17"/>
      <c r="I58" s="17"/>
      <c r="J58" s="17"/>
      <c r="K58" s="17"/>
      <c r="L58" s="17"/>
      <c r="M58" s="240"/>
      <c r="N58" s="240"/>
      <c r="O58" s="240"/>
      <c r="P58" s="240"/>
      <c r="Q58" s="240"/>
      <c r="R58" s="240"/>
      <c r="S58" s="240"/>
      <c r="T58" s="240"/>
      <c r="U58" s="240"/>
      <c r="V58" s="240"/>
      <c r="W58" s="240"/>
      <c r="X58" s="240"/>
      <c r="Y58" s="240"/>
      <c r="Z58" s="240"/>
      <c r="AA58" s="241"/>
      <c r="AB58" s="241"/>
      <c r="AC58" s="241"/>
      <c r="AD58" s="241"/>
      <c r="AE58" s="241"/>
      <c r="AF58" s="241"/>
      <c r="AG58" s="241"/>
      <c r="AH58" s="241"/>
      <c r="AI58" s="241"/>
      <c r="AJ58" s="241"/>
      <c r="AK58" s="241"/>
      <c r="AL58" s="241"/>
      <c r="AM58" s="241"/>
      <c r="AN58" s="241"/>
      <c r="AO58" s="241"/>
      <c r="AP58" s="241"/>
      <c r="AQ58" s="241"/>
      <c r="AR58" s="241"/>
      <c r="AS58" s="241"/>
      <c r="AT58" s="241"/>
      <c r="AU58" s="241"/>
      <c r="AV58" s="241"/>
      <c r="AW58" s="241"/>
      <c r="AX58" s="241"/>
      <c r="AY58" s="241"/>
      <c r="AZ58" s="241"/>
      <c r="BA58" s="241"/>
      <c r="BB58" s="241"/>
      <c r="BC58" s="241"/>
      <c r="BD58" s="241"/>
      <c r="BE58" s="241"/>
    </row>
    <row r="59" spans="1:57" ht="9" customHeight="1">
      <c r="A59" s="17"/>
      <c r="B59" s="17"/>
      <c r="C59" s="17"/>
      <c r="D59" s="17"/>
      <c r="E59" s="17"/>
      <c r="F59" s="17"/>
      <c r="G59" s="17"/>
      <c r="H59" s="17"/>
      <c r="I59" s="17"/>
      <c r="J59" s="17"/>
      <c r="K59" s="17"/>
      <c r="L59" s="17"/>
      <c r="M59" s="240"/>
      <c r="N59" s="240"/>
      <c r="O59" s="240"/>
      <c r="P59" s="240"/>
      <c r="Q59" s="240"/>
      <c r="R59" s="240"/>
      <c r="S59" s="240"/>
      <c r="T59" s="240"/>
      <c r="U59" s="240"/>
      <c r="V59" s="240"/>
      <c r="W59" s="240"/>
      <c r="X59" s="240"/>
      <c r="Y59" s="240"/>
      <c r="Z59" s="240"/>
      <c r="AA59" s="241"/>
      <c r="AB59" s="241"/>
      <c r="AC59" s="241"/>
      <c r="AD59" s="241"/>
      <c r="AE59" s="241"/>
      <c r="AF59" s="241"/>
      <c r="AG59" s="241"/>
      <c r="AH59" s="241"/>
      <c r="AI59" s="241"/>
      <c r="AJ59" s="241"/>
      <c r="AK59" s="241"/>
      <c r="AL59" s="241"/>
      <c r="AM59" s="241"/>
      <c r="AN59" s="241"/>
      <c r="AO59" s="241"/>
      <c r="AP59" s="241"/>
      <c r="AQ59" s="241"/>
      <c r="AR59" s="241"/>
      <c r="AS59" s="241"/>
      <c r="AT59" s="241"/>
      <c r="AU59" s="241"/>
      <c r="AV59" s="241"/>
      <c r="AW59" s="241"/>
      <c r="AX59" s="241"/>
      <c r="AY59" s="241"/>
      <c r="AZ59" s="241"/>
      <c r="BA59" s="241"/>
      <c r="BB59" s="241"/>
      <c r="BC59" s="241"/>
      <c r="BD59" s="241"/>
      <c r="BE59" s="241"/>
    </row>
    <row r="60" spans="1:57" ht="10.199999999999999" customHeight="1">
      <c r="A60" s="17"/>
      <c r="B60" s="17"/>
      <c r="C60" s="17"/>
      <c r="D60" s="17"/>
      <c r="E60" s="17"/>
      <c r="F60" s="17"/>
      <c r="G60" s="17"/>
      <c r="H60" s="17"/>
      <c r="I60" s="17"/>
      <c r="J60" s="17"/>
      <c r="K60" s="17"/>
      <c r="L60" s="17"/>
      <c r="M60" s="243" t="s">
        <v>20</v>
      </c>
      <c r="N60" s="243"/>
      <c r="O60" s="243"/>
      <c r="P60" s="243"/>
      <c r="Q60" s="243"/>
      <c r="R60" s="243"/>
      <c r="S60" s="243"/>
      <c r="T60" s="243"/>
      <c r="U60" s="243"/>
      <c r="V60" s="243"/>
      <c r="W60" s="243"/>
      <c r="X60" s="243"/>
      <c r="Y60" s="243"/>
      <c r="Z60" s="243"/>
      <c r="AA60" s="241"/>
      <c r="AB60" s="241"/>
      <c r="AC60" s="241"/>
      <c r="AD60" s="241"/>
      <c r="AE60" s="241"/>
      <c r="AF60" s="241"/>
      <c r="AG60" s="241"/>
      <c r="AH60" s="241"/>
      <c r="AI60" s="241"/>
      <c r="AJ60" s="241"/>
      <c r="AK60" s="241"/>
      <c r="AL60" s="241"/>
      <c r="AM60" s="241"/>
      <c r="AN60" s="241"/>
      <c r="AO60" s="241"/>
      <c r="AP60" s="241"/>
      <c r="AQ60" s="241"/>
      <c r="AR60" s="241"/>
      <c r="AS60" s="241"/>
      <c r="AT60" s="241"/>
      <c r="AU60" s="241"/>
      <c r="AV60" s="241"/>
      <c r="AW60" s="241"/>
      <c r="AX60" s="241"/>
      <c r="AY60" s="241"/>
      <c r="AZ60" s="241"/>
      <c r="BA60" s="241"/>
      <c r="BB60" s="241"/>
      <c r="BC60" s="241"/>
      <c r="BD60" s="241"/>
      <c r="BE60" s="241"/>
    </row>
    <row r="61" spans="1:57" ht="9" customHeight="1">
      <c r="A61" s="17"/>
      <c r="B61" s="17"/>
      <c r="C61" s="17"/>
      <c r="D61" s="17"/>
      <c r="E61" s="17"/>
      <c r="F61" s="17"/>
      <c r="G61" s="17"/>
      <c r="H61" s="17"/>
      <c r="I61" s="17"/>
      <c r="J61" s="17"/>
      <c r="K61" s="17"/>
      <c r="L61" s="17"/>
      <c r="M61" s="243"/>
      <c r="N61" s="243"/>
      <c r="O61" s="243"/>
      <c r="P61" s="243"/>
      <c r="Q61" s="243"/>
      <c r="R61" s="243"/>
      <c r="S61" s="243"/>
      <c r="T61" s="243"/>
      <c r="U61" s="243"/>
      <c r="V61" s="243"/>
      <c r="W61" s="243"/>
      <c r="X61" s="243"/>
      <c r="Y61" s="243"/>
      <c r="Z61" s="243"/>
      <c r="AA61" s="241"/>
      <c r="AB61" s="241"/>
      <c r="AC61" s="241"/>
      <c r="AD61" s="241"/>
      <c r="AE61" s="241"/>
      <c r="AF61" s="241"/>
      <c r="AG61" s="241"/>
      <c r="AH61" s="241"/>
      <c r="AI61" s="241"/>
      <c r="AJ61" s="241"/>
      <c r="AK61" s="241"/>
      <c r="AL61" s="241"/>
      <c r="AM61" s="241"/>
      <c r="AN61" s="241"/>
      <c r="AO61" s="241"/>
      <c r="AP61" s="241"/>
      <c r="AQ61" s="241"/>
      <c r="AR61" s="241"/>
      <c r="AS61" s="241"/>
      <c r="AT61" s="241"/>
      <c r="AU61" s="241"/>
      <c r="AV61" s="241"/>
      <c r="AW61" s="241"/>
      <c r="AX61" s="241"/>
      <c r="AY61" s="241"/>
      <c r="AZ61" s="241"/>
      <c r="BA61" s="241"/>
      <c r="BB61" s="241"/>
      <c r="BC61" s="241"/>
      <c r="BD61" s="241"/>
      <c r="BE61" s="241"/>
    </row>
    <row r="62" spans="1:57" ht="9" customHeight="1">
      <c r="A62" s="17"/>
      <c r="B62" s="17"/>
      <c r="C62" s="17"/>
      <c r="D62" s="17"/>
      <c r="E62" s="17"/>
      <c r="F62" s="17"/>
      <c r="G62" s="17"/>
      <c r="H62" s="17"/>
      <c r="I62" s="17"/>
      <c r="J62" s="17"/>
      <c r="K62" s="17"/>
      <c r="L62" s="17"/>
      <c r="M62" s="243"/>
      <c r="N62" s="243"/>
      <c r="O62" s="243"/>
      <c r="P62" s="243"/>
      <c r="Q62" s="243"/>
      <c r="R62" s="243"/>
      <c r="S62" s="243"/>
      <c r="T62" s="243"/>
      <c r="U62" s="243"/>
      <c r="V62" s="243"/>
      <c r="W62" s="243"/>
      <c r="X62" s="243"/>
      <c r="Y62" s="243"/>
      <c r="Z62" s="243"/>
      <c r="AA62" s="241"/>
      <c r="AB62" s="241"/>
      <c r="AC62" s="241"/>
      <c r="AD62" s="241"/>
      <c r="AE62" s="241"/>
      <c r="AF62" s="241"/>
      <c r="AG62" s="241"/>
      <c r="AH62" s="241"/>
      <c r="AI62" s="241"/>
      <c r="AJ62" s="241"/>
      <c r="AK62" s="241"/>
      <c r="AL62" s="241"/>
      <c r="AM62" s="241"/>
      <c r="AN62" s="241"/>
      <c r="AO62" s="241"/>
      <c r="AP62" s="241"/>
      <c r="AQ62" s="241"/>
      <c r="AR62" s="241"/>
      <c r="AS62" s="241"/>
      <c r="AT62" s="241"/>
      <c r="AU62" s="241"/>
      <c r="AV62" s="241"/>
      <c r="AW62" s="241"/>
      <c r="AX62" s="241"/>
      <c r="AY62" s="241"/>
      <c r="AZ62" s="241"/>
      <c r="BA62" s="241"/>
      <c r="BB62" s="241"/>
      <c r="BC62" s="241"/>
      <c r="BD62" s="241"/>
      <c r="BE62" s="241"/>
    </row>
    <row r="63" spans="1:57" ht="9" customHeight="1" thickBot="1">
      <c r="A63" s="19"/>
      <c r="B63" s="19"/>
      <c r="C63" s="19"/>
      <c r="D63" s="19"/>
      <c r="E63" s="19"/>
      <c r="F63" s="19"/>
      <c r="G63" s="19"/>
      <c r="H63" s="19"/>
      <c r="I63" s="19"/>
      <c r="J63" s="19"/>
      <c r="K63" s="19"/>
      <c r="L63" s="19"/>
      <c r="M63" s="5"/>
      <c r="N63" s="5"/>
      <c r="O63" s="5"/>
      <c r="P63" s="5"/>
      <c r="Q63" s="5"/>
      <c r="R63" s="5"/>
      <c r="S63" s="5"/>
      <c r="T63" s="5"/>
      <c r="U63" s="5"/>
      <c r="V63" s="5"/>
      <c r="W63" s="5"/>
      <c r="X63" s="5"/>
      <c r="Y63" s="5"/>
      <c r="Z63" s="5"/>
      <c r="AA63" s="242"/>
      <c r="AB63" s="242"/>
      <c r="AC63" s="242"/>
      <c r="AD63" s="242"/>
      <c r="AE63" s="242"/>
      <c r="AF63" s="242"/>
      <c r="AG63" s="242"/>
      <c r="AH63" s="242"/>
      <c r="AI63" s="242"/>
      <c r="AJ63" s="242"/>
      <c r="AK63" s="242"/>
      <c r="AL63" s="242"/>
      <c r="AM63" s="242"/>
      <c r="AN63" s="242"/>
      <c r="AO63" s="242"/>
      <c r="AP63" s="242"/>
      <c r="AQ63" s="242"/>
      <c r="AR63" s="242"/>
      <c r="AS63" s="242"/>
      <c r="AT63" s="242"/>
      <c r="AU63" s="242"/>
      <c r="AV63" s="242"/>
      <c r="AW63" s="242"/>
      <c r="AX63" s="242"/>
      <c r="AY63" s="242"/>
      <c r="AZ63" s="242"/>
      <c r="BA63" s="242"/>
      <c r="BB63" s="242"/>
      <c r="BC63" s="242"/>
      <c r="BD63" s="242"/>
      <c r="BE63" s="242"/>
    </row>
    <row r="64" spans="1:57" ht="9" customHeight="1">
      <c r="AA64" s="37"/>
      <c r="AB64" s="37"/>
      <c r="AC64" s="37"/>
      <c r="AD64" s="37"/>
      <c r="AE64" s="37"/>
      <c r="AF64" s="37"/>
      <c r="AG64" s="37"/>
      <c r="AH64" s="37"/>
      <c r="AI64" s="37"/>
      <c r="AJ64" s="37"/>
      <c r="AK64" s="37"/>
      <c r="AL64" s="37"/>
      <c r="AM64" s="37"/>
      <c r="AN64" s="37"/>
      <c r="AO64" s="37"/>
      <c r="AP64" s="37"/>
      <c r="AQ64" s="37"/>
      <c r="AR64" s="37"/>
      <c r="AS64" s="37"/>
      <c r="AT64" s="37"/>
      <c r="AU64" s="37"/>
      <c r="AV64" s="37"/>
      <c r="AW64" s="37"/>
      <c r="AX64" s="37"/>
      <c r="AY64" s="37"/>
      <c r="AZ64" s="37"/>
      <c r="BA64" s="37"/>
      <c r="BB64" s="37"/>
      <c r="BC64" s="37"/>
      <c r="BD64" s="37"/>
      <c r="BE64" s="37"/>
    </row>
    <row r="65" spans="1:57" ht="7.5" customHeight="1">
      <c r="C65" s="247">
        <f ca="1">TODAY()</f>
        <v>46046</v>
      </c>
      <c r="D65" s="247"/>
      <c r="E65" s="247"/>
      <c r="F65" s="247"/>
      <c r="G65" s="247"/>
      <c r="H65" s="247"/>
      <c r="I65" s="247"/>
      <c r="J65" s="247"/>
      <c r="K65" s="247"/>
      <c r="L65" s="247"/>
      <c r="M65" s="247"/>
      <c r="N65" s="247"/>
      <c r="O65" s="247"/>
      <c r="P65" s="247"/>
      <c r="Q65" s="247"/>
      <c r="R65" s="247"/>
      <c r="S65" s="247"/>
      <c r="T65" s="247"/>
      <c r="U65" s="247"/>
      <c r="V65" s="247"/>
      <c r="W65" s="247"/>
      <c r="X65" s="247"/>
      <c r="Y65" s="247"/>
      <c r="Z65" s="247"/>
      <c r="AA65" s="37"/>
      <c r="AB65" s="37"/>
      <c r="AC65" s="37"/>
      <c r="AD65" s="37"/>
      <c r="AE65" s="37"/>
      <c r="AF65" s="37"/>
      <c r="AG65" s="37"/>
      <c r="AH65" s="37"/>
      <c r="AI65" s="37"/>
      <c r="AJ65" s="37"/>
      <c r="AK65" s="37"/>
      <c r="AL65" s="37"/>
      <c r="AM65" s="37"/>
      <c r="AN65" s="37"/>
      <c r="AO65" s="37"/>
      <c r="AP65" s="37"/>
      <c r="AQ65" s="37"/>
      <c r="AR65" s="37"/>
      <c r="AS65" s="37"/>
      <c r="AT65" s="37"/>
      <c r="AU65" s="37"/>
      <c r="AV65" s="37"/>
      <c r="AW65" s="37"/>
      <c r="AX65" s="37"/>
      <c r="AY65" s="37"/>
      <c r="AZ65" s="37"/>
      <c r="BA65" s="37"/>
      <c r="BB65" s="37"/>
      <c r="BC65" s="37"/>
      <c r="BD65" s="37"/>
      <c r="BE65" s="37"/>
    </row>
    <row r="66" spans="1:57" ht="7.5" customHeight="1">
      <c r="C66" s="247"/>
      <c r="D66" s="247"/>
      <c r="E66" s="247"/>
      <c r="F66" s="247"/>
      <c r="G66" s="247"/>
      <c r="H66" s="247"/>
      <c r="I66" s="247"/>
      <c r="J66" s="247"/>
      <c r="K66" s="247"/>
      <c r="L66" s="247"/>
      <c r="M66" s="247"/>
      <c r="N66" s="247"/>
      <c r="O66" s="247"/>
      <c r="P66" s="247"/>
      <c r="Q66" s="247"/>
      <c r="R66" s="247"/>
      <c r="S66" s="247"/>
      <c r="T66" s="247"/>
      <c r="U66" s="247"/>
      <c r="V66" s="247"/>
      <c r="W66" s="247"/>
      <c r="X66" s="247"/>
      <c r="Y66" s="247"/>
      <c r="Z66" s="247"/>
      <c r="AA66" s="10"/>
      <c r="AB66" s="10"/>
      <c r="AC66" s="10"/>
      <c r="AD66" s="10"/>
      <c r="AE66" s="10"/>
      <c r="AF66" s="10"/>
      <c r="AG66" s="10"/>
      <c r="AH66" s="10"/>
      <c r="AI66" s="10"/>
      <c r="AJ66" s="10"/>
      <c r="AK66" s="10"/>
      <c r="AL66" s="10"/>
      <c r="AM66" s="10"/>
      <c r="AN66" s="10"/>
      <c r="AO66" s="10"/>
      <c r="AP66" s="10"/>
      <c r="AQ66" s="10"/>
      <c r="AR66" s="10"/>
      <c r="AS66" s="10"/>
      <c r="AT66" s="10"/>
      <c r="AU66" s="10"/>
      <c r="AV66" s="10"/>
      <c r="AW66" s="10"/>
      <c r="AX66" s="10"/>
      <c r="AY66" s="10"/>
      <c r="AZ66" s="10"/>
      <c r="BA66" s="10"/>
      <c r="BB66" s="10"/>
      <c r="BC66" s="10"/>
      <c r="BD66" s="10"/>
      <c r="BE66" s="10"/>
    </row>
    <row r="67" spans="1:57" ht="7.5" customHeight="1" thickBot="1">
      <c r="A67" s="5"/>
      <c r="B67" s="5"/>
      <c r="C67" s="258"/>
      <c r="D67" s="258"/>
      <c r="E67" s="258"/>
      <c r="F67" s="258"/>
      <c r="G67" s="258"/>
      <c r="H67" s="258"/>
      <c r="I67" s="258"/>
      <c r="J67" s="258"/>
      <c r="K67" s="258"/>
      <c r="L67" s="258"/>
      <c r="M67" s="258"/>
      <c r="N67" s="258"/>
      <c r="O67" s="258"/>
      <c r="P67" s="258"/>
      <c r="Q67" s="258"/>
      <c r="R67" s="258"/>
      <c r="S67" s="258"/>
      <c r="T67" s="258"/>
      <c r="U67" s="258"/>
      <c r="V67" s="258"/>
      <c r="W67" s="258"/>
      <c r="X67" s="258"/>
      <c r="Y67" s="258"/>
      <c r="Z67" s="258"/>
      <c r="AA67" s="178"/>
      <c r="AB67" s="178"/>
      <c r="AC67" s="178"/>
      <c r="AD67" s="178"/>
      <c r="AE67" s="178"/>
      <c r="AF67" s="178"/>
      <c r="AG67" s="178"/>
      <c r="AH67" s="178"/>
      <c r="AI67" s="178"/>
      <c r="AJ67" s="178"/>
      <c r="AK67" s="178"/>
      <c r="AL67" s="178"/>
      <c r="AM67" s="178"/>
      <c r="AN67" s="178"/>
      <c r="AO67" s="178"/>
      <c r="AP67" s="178"/>
      <c r="AQ67" s="178"/>
      <c r="AR67" s="178"/>
      <c r="AS67" s="178"/>
      <c r="AT67" s="178"/>
      <c r="AU67" s="178"/>
      <c r="AV67" s="178"/>
      <c r="AW67" s="178"/>
      <c r="AX67" s="178"/>
      <c r="AY67" s="178"/>
      <c r="AZ67" s="178"/>
      <c r="BA67" s="178"/>
      <c r="BB67" s="178"/>
      <c r="BC67" s="178"/>
      <c r="BD67" s="178"/>
      <c r="BE67" s="178"/>
    </row>
    <row r="68" spans="1:57" ht="7.5" customHeight="1">
      <c r="A68" s="17"/>
      <c r="B68" s="17"/>
      <c r="C68" s="17"/>
      <c r="D68" s="17"/>
      <c r="E68" s="17"/>
      <c r="F68" s="17"/>
      <c r="G68" s="17"/>
      <c r="H68" s="17"/>
      <c r="I68" s="17"/>
      <c r="J68" s="17"/>
      <c r="K68" s="17"/>
      <c r="L68" s="17"/>
      <c r="M68" s="255" t="s">
        <v>16</v>
      </c>
      <c r="N68" s="255"/>
      <c r="O68" s="255"/>
      <c r="P68" s="255"/>
      <c r="Q68" s="255"/>
      <c r="R68" s="255"/>
      <c r="S68" s="255"/>
      <c r="T68" s="255"/>
      <c r="U68" s="255"/>
      <c r="V68" s="255"/>
      <c r="W68" s="255"/>
      <c r="X68" s="255"/>
      <c r="Y68" s="255"/>
      <c r="Z68" s="255"/>
      <c r="AA68" s="244">
        <f>ROUND(為替!K12, 3) * 1</f>
        <v>104</v>
      </c>
      <c r="AB68" s="244"/>
      <c r="AC68" s="244"/>
      <c r="AD68" s="244"/>
      <c r="AE68" s="244"/>
      <c r="AF68" s="244"/>
      <c r="AG68" s="244"/>
      <c r="AH68" s="244"/>
      <c r="AI68" s="244"/>
      <c r="AJ68" s="244"/>
      <c r="AK68" s="244"/>
      <c r="AL68" s="244"/>
      <c r="AM68" s="244"/>
      <c r="AN68" s="244"/>
      <c r="AO68" s="244"/>
      <c r="AP68" s="244"/>
      <c r="AQ68" s="244"/>
      <c r="AR68" s="244"/>
      <c r="AS68" s="244"/>
      <c r="AT68" s="244"/>
      <c r="AU68" s="244"/>
      <c r="AV68" s="244"/>
      <c r="AW68" s="244"/>
      <c r="AX68" s="244"/>
      <c r="AY68" s="244"/>
      <c r="AZ68" s="244"/>
      <c r="BA68" s="244"/>
      <c r="BB68" s="244"/>
      <c r="BC68" s="244"/>
      <c r="BD68" s="244"/>
      <c r="BE68" s="244"/>
    </row>
    <row r="69" spans="1:57" ht="7.5" customHeight="1">
      <c r="A69" s="17"/>
      <c r="B69" s="17"/>
      <c r="C69" s="17"/>
      <c r="D69" s="17"/>
      <c r="E69" s="17"/>
      <c r="F69" s="17"/>
      <c r="G69" s="17"/>
      <c r="H69" s="17"/>
      <c r="I69" s="17"/>
      <c r="J69" s="17"/>
      <c r="K69" s="17"/>
      <c r="L69" s="17"/>
      <c r="M69" s="255"/>
      <c r="N69" s="255"/>
      <c r="O69" s="255"/>
      <c r="P69" s="255"/>
      <c r="Q69" s="255"/>
      <c r="R69" s="255"/>
      <c r="S69" s="255"/>
      <c r="T69" s="255"/>
      <c r="U69" s="255"/>
      <c r="V69" s="255"/>
      <c r="W69" s="255"/>
      <c r="X69" s="255"/>
      <c r="Y69" s="255"/>
      <c r="Z69" s="255"/>
      <c r="AA69" s="244"/>
      <c r="AB69" s="244"/>
      <c r="AC69" s="244"/>
      <c r="AD69" s="244"/>
      <c r="AE69" s="244"/>
      <c r="AF69" s="244"/>
      <c r="AG69" s="244"/>
      <c r="AH69" s="244"/>
      <c r="AI69" s="244"/>
      <c r="AJ69" s="244"/>
      <c r="AK69" s="244"/>
      <c r="AL69" s="244"/>
      <c r="AM69" s="244"/>
      <c r="AN69" s="244"/>
      <c r="AO69" s="244"/>
      <c r="AP69" s="244"/>
      <c r="AQ69" s="244"/>
      <c r="AR69" s="244"/>
      <c r="AS69" s="244"/>
      <c r="AT69" s="244"/>
      <c r="AU69" s="244"/>
      <c r="AV69" s="244"/>
      <c r="AW69" s="244"/>
      <c r="AX69" s="244"/>
      <c r="AY69" s="244"/>
      <c r="AZ69" s="244"/>
      <c r="BA69" s="244"/>
      <c r="BB69" s="244"/>
      <c r="BC69" s="244"/>
      <c r="BD69" s="244"/>
      <c r="BE69" s="244"/>
    </row>
    <row r="70" spans="1:57" ht="7.5" customHeight="1">
      <c r="A70" s="17"/>
      <c r="B70" s="17"/>
      <c r="C70" s="17"/>
      <c r="D70" s="17"/>
      <c r="E70" s="17"/>
      <c r="F70" s="17"/>
      <c r="G70" s="17"/>
      <c r="H70" s="17"/>
      <c r="I70" s="17"/>
      <c r="J70" s="17"/>
      <c r="K70" s="17"/>
      <c r="L70" s="17"/>
      <c r="M70" s="255"/>
      <c r="N70" s="255"/>
      <c r="O70" s="255"/>
      <c r="P70" s="255"/>
      <c r="Q70" s="255"/>
      <c r="R70" s="255"/>
      <c r="S70" s="255"/>
      <c r="T70" s="255"/>
      <c r="U70" s="255"/>
      <c r="V70" s="255"/>
      <c r="W70" s="255"/>
      <c r="X70" s="255"/>
      <c r="Y70" s="255"/>
      <c r="Z70" s="255"/>
      <c r="AA70" s="244"/>
      <c r="AB70" s="244"/>
      <c r="AC70" s="244"/>
      <c r="AD70" s="244"/>
      <c r="AE70" s="244"/>
      <c r="AF70" s="244"/>
      <c r="AG70" s="244"/>
      <c r="AH70" s="244"/>
      <c r="AI70" s="244"/>
      <c r="AJ70" s="244"/>
      <c r="AK70" s="244"/>
      <c r="AL70" s="244"/>
      <c r="AM70" s="244"/>
      <c r="AN70" s="244"/>
      <c r="AO70" s="244"/>
      <c r="AP70" s="244"/>
      <c r="AQ70" s="244"/>
      <c r="AR70" s="244"/>
      <c r="AS70" s="244"/>
      <c r="AT70" s="244"/>
      <c r="AU70" s="244"/>
      <c r="AV70" s="244"/>
      <c r="AW70" s="244"/>
      <c r="AX70" s="244"/>
      <c r="AY70" s="244"/>
      <c r="AZ70" s="244"/>
      <c r="BA70" s="244"/>
      <c r="BB70" s="244"/>
      <c r="BC70" s="244"/>
      <c r="BD70" s="244"/>
      <c r="BE70" s="244"/>
    </row>
    <row r="71" spans="1:57" ht="7.5" customHeight="1">
      <c r="A71" s="17"/>
      <c r="B71" s="17"/>
      <c r="C71"/>
      <c r="D71" s="17"/>
      <c r="E71" s="17"/>
      <c r="F71" s="17"/>
      <c r="G71" s="17"/>
      <c r="H71" s="17"/>
      <c r="I71" s="17"/>
      <c r="J71" s="17"/>
      <c r="K71" s="17"/>
      <c r="L71" s="17"/>
      <c r="M71" s="255"/>
      <c r="N71" s="255"/>
      <c r="O71" s="255"/>
      <c r="P71" s="255"/>
      <c r="Q71" s="255"/>
      <c r="R71" s="255"/>
      <c r="S71" s="255"/>
      <c r="T71" s="255"/>
      <c r="U71" s="255"/>
      <c r="V71" s="255"/>
      <c r="W71" s="255"/>
      <c r="X71" s="255"/>
      <c r="Y71" s="255"/>
      <c r="Z71" s="255"/>
      <c r="AA71" s="244"/>
      <c r="AB71" s="244"/>
      <c r="AC71" s="244"/>
      <c r="AD71" s="244"/>
      <c r="AE71" s="244"/>
      <c r="AF71" s="244"/>
      <c r="AG71" s="244"/>
      <c r="AH71" s="244"/>
      <c r="AI71" s="244"/>
      <c r="AJ71" s="244"/>
      <c r="AK71" s="244"/>
      <c r="AL71" s="244"/>
      <c r="AM71" s="244"/>
      <c r="AN71" s="244"/>
      <c r="AO71" s="244"/>
      <c r="AP71" s="244"/>
      <c r="AQ71" s="244"/>
      <c r="AR71" s="244"/>
      <c r="AS71" s="244"/>
      <c r="AT71" s="244"/>
      <c r="AU71" s="244"/>
      <c r="AV71" s="244"/>
      <c r="AW71" s="244"/>
      <c r="AX71" s="244"/>
      <c r="AY71" s="244"/>
      <c r="AZ71" s="244"/>
      <c r="BA71" s="244"/>
      <c r="BB71" s="244"/>
      <c r="BC71" s="244"/>
      <c r="BD71" s="244"/>
      <c r="BE71" s="244"/>
    </row>
    <row r="72" spans="1:57" ht="7.5" customHeight="1">
      <c r="A72" s="17"/>
      <c r="B72" s="17"/>
      <c r="C72" s="17"/>
      <c r="D72" s="17"/>
      <c r="E72" s="17"/>
      <c r="F72" s="17"/>
      <c r="G72" s="17"/>
      <c r="H72" s="17"/>
      <c r="I72" s="17"/>
      <c r="J72" s="17"/>
      <c r="K72" s="17"/>
      <c r="L72" s="17"/>
      <c r="M72" s="255"/>
      <c r="N72" s="255"/>
      <c r="O72" s="255"/>
      <c r="P72" s="255"/>
      <c r="Q72" s="255"/>
      <c r="R72" s="255"/>
      <c r="S72" s="255"/>
      <c r="T72" s="255"/>
      <c r="U72" s="255"/>
      <c r="V72" s="255"/>
      <c r="W72" s="255"/>
      <c r="X72" s="255"/>
      <c r="Y72" s="255"/>
      <c r="Z72" s="255"/>
      <c r="AA72" s="244"/>
      <c r="AB72" s="244"/>
      <c r="AC72" s="244"/>
      <c r="AD72" s="244"/>
      <c r="AE72" s="244"/>
      <c r="AF72" s="244"/>
      <c r="AG72" s="244"/>
      <c r="AH72" s="244"/>
      <c r="AI72" s="244"/>
      <c r="AJ72" s="244"/>
      <c r="AK72" s="244"/>
      <c r="AL72" s="244"/>
      <c r="AM72" s="244"/>
      <c r="AN72" s="244"/>
      <c r="AO72" s="244"/>
      <c r="AP72" s="244"/>
      <c r="AQ72" s="244"/>
      <c r="AR72" s="244"/>
      <c r="AS72" s="244"/>
      <c r="AT72" s="244"/>
      <c r="AU72" s="244"/>
      <c r="AV72" s="244"/>
      <c r="AW72" s="244"/>
      <c r="AX72" s="244"/>
      <c r="AY72" s="244"/>
      <c r="AZ72" s="244"/>
      <c r="BA72" s="244"/>
      <c r="BB72" s="244"/>
      <c r="BC72" s="244"/>
      <c r="BD72" s="244"/>
      <c r="BE72" s="244"/>
    </row>
    <row r="73" spans="1:57" ht="7.5" customHeight="1">
      <c r="A73" s="17"/>
      <c r="B73" s="17"/>
      <c r="C73" s="17"/>
      <c r="D73" s="17"/>
      <c r="E73" s="17"/>
      <c r="F73" s="17"/>
      <c r="G73" s="17"/>
      <c r="H73" s="17"/>
      <c r="I73" s="17"/>
      <c r="J73" s="17"/>
      <c r="K73" s="17"/>
      <c r="L73" s="17"/>
      <c r="M73" s="255"/>
      <c r="N73" s="255"/>
      <c r="O73" s="255"/>
      <c r="P73" s="255"/>
      <c r="Q73" s="255"/>
      <c r="R73" s="255"/>
      <c r="S73" s="255"/>
      <c r="T73" s="255"/>
      <c r="U73" s="255"/>
      <c r="V73" s="255"/>
      <c r="W73" s="255"/>
      <c r="X73" s="255"/>
      <c r="Y73" s="255"/>
      <c r="Z73" s="255"/>
      <c r="AA73" s="244"/>
      <c r="AB73" s="244"/>
      <c r="AC73" s="244"/>
      <c r="AD73" s="244"/>
      <c r="AE73" s="244"/>
      <c r="AF73" s="244"/>
      <c r="AG73" s="244"/>
      <c r="AH73" s="244"/>
      <c r="AI73" s="244"/>
      <c r="AJ73" s="244"/>
      <c r="AK73" s="244"/>
      <c r="AL73" s="244"/>
      <c r="AM73" s="244"/>
      <c r="AN73" s="244"/>
      <c r="AO73" s="244"/>
      <c r="AP73" s="244"/>
      <c r="AQ73" s="244"/>
      <c r="AR73" s="244"/>
      <c r="AS73" s="244"/>
      <c r="AT73" s="244"/>
      <c r="AU73" s="244"/>
      <c r="AV73" s="244"/>
      <c r="AW73" s="244"/>
      <c r="AX73" s="244"/>
      <c r="AY73" s="244"/>
      <c r="AZ73" s="244"/>
      <c r="BA73" s="244"/>
      <c r="BB73" s="244"/>
      <c r="BC73" s="244"/>
      <c r="BD73" s="244"/>
      <c r="BE73" s="244"/>
    </row>
    <row r="74" spans="1:57" ht="7.5" customHeight="1">
      <c r="A74" s="17"/>
      <c r="B74" s="17"/>
      <c r="C74" s="17"/>
      <c r="D74" s="17"/>
      <c r="E74" s="17"/>
      <c r="F74" s="17"/>
      <c r="G74" s="17"/>
      <c r="H74" s="17"/>
      <c r="I74" s="17"/>
      <c r="J74" s="17"/>
      <c r="K74" s="17"/>
      <c r="L74" s="17"/>
      <c r="M74" s="255"/>
      <c r="N74" s="255"/>
      <c r="O74" s="255"/>
      <c r="P74" s="255"/>
      <c r="Q74" s="255"/>
      <c r="R74" s="255"/>
      <c r="S74" s="255"/>
      <c r="T74" s="255"/>
      <c r="U74" s="255"/>
      <c r="V74" s="255"/>
      <c r="W74" s="255"/>
      <c r="X74" s="255"/>
      <c r="Y74" s="255"/>
      <c r="Z74" s="255"/>
      <c r="AA74" s="244"/>
      <c r="AB74" s="244"/>
      <c r="AC74" s="244"/>
      <c r="AD74" s="244"/>
      <c r="AE74" s="244"/>
      <c r="AF74" s="244"/>
      <c r="AG74" s="244"/>
      <c r="AH74" s="244"/>
      <c r="AI74" s="244"/>
      <c r="AJ74" s="244"/>
      <c r="AK74" s="244"/>
      <c r="AL74" s="244"/>
      <c r="AM74" s="244"/>
      <c r="AN74" s="244"/>
      <c r="AO74" s="244"/>
      <c r="AP74" s="244"/>
      <c r="AQ74" s="244"/>
      <c r="AR74" s="244"/>
      <c r="AS74" s="244"/>
      <c r="AT74" s="244"/>
      <c r="AU74" s="244"/>
      <c r="AV74" s="244"/>
      <c r="AW74" s="244"/>
      <c r="AX74" s="244"/>
      <c r="AY74" s="244"/>
      <c r="AZ74" s="244"/>
      <c r="BA74" s="244"/>
      <c r="BB74" s="244"/>
      <c r="BC74" s="244"/>
      <c r="BD74" s="244"/>
      <c r="BE74" s="244"/>
    </row>
    <row r="75" spans="1:57" ht="7.5" customHeight="1">
      <c r="A75" s="17"/>
      <c r="B75" s="17"/>
      <c r="C75" s="17"/>
      <c r="D75" s="17"/>
      <c r="E75" s="17"/>
      <c r="F75" s="17"/>
      <c r="G75" s="17"/>
      <c r="H75" s="17"/>
      <c r="I75" s="17"/>
      <c r="J75" s="17"/>
      <c r="K75" s="17"/>
      <c r="L75" s="17"/>
      <c r="M75" s="256" t="s">
        <v>6</v>
      </c>
      <c r="N75" s="256"/>
      <c r="O75" s="256"/>
      <c r="P75" s="256"/>
      <c r="Q75" s="256"/>
      <c r="R75" s="256"/>
      <c r="S75" s="256"/>
      <c r="T75" s="256"/>
      <c r="U75" s="256"/>
      <c r="V75" s="256"/>
      <c r="W75" s="256"/>
      <c r="X75" s="256"/>
      <c r="Y75" s="256"/>
      <c r="Z75" s="256"/>
      <c r="AA75" s="244"/>
      <c r="AB75" s="244"/>
      <c r="AC75" s="244"/>
      <c r="AD75" s="244"/>
      <c r="AE75" s="244"/>
      <c r="AF75" s="244"/>
      <c r="AG75" s="244"/>
      <c r="AH75" s="244"/>
      <c r="AI75" s="244"/>
      <c r="AJ75" s="244"/>
      <c r="AK75" s="244"/>
      <c r="AL75" s="244"/>
      <c r="AM75" s="244"/>
      <c r="AN75" s="244"/>
      <c r="AO75" s="244"/>
      <c r="AP75" s="244"/>
      <c r="AQ75" s="244"/>
      <c r="AR75" s="244"/>
      <c r="AS75" s="244"/>
      <c r="AT75" s="244"/>
      <c r="AU75" s="244"/>
      <c r="AV75" s="244"/>
      <c r="AW75" s="244"/>
      <c r="AX75" s="244"/>
      <c r="AY75" s="244"/>
      <c r="AZ75" s="244"/>
      <c r="BA75" s="244"/>
      <c r="BB75" s="244"/>
      <c r="BC75" s="244"/>
      <c r="BD75" s="244"/>
      <c r="BE75" s="244"/>
    </row>
    <row r="76" spans="1:57" ht="7.5" customHeight="1">
      <c r="A76" s="17"/>
      <c r="B76" s="17"/>
      <c r="C76" s="17"/>
      <c r="D76" s="17"/>
      <c r="E76" s="17"/>
      <c r="F76" s="17"/>
      <c r="G76" s="17"/>
      <c r="H76" s="17"/>
      <c r="I76" s="17"/>
      <c r="J76" s="17"/>
      <c r="K76" s="17"/>
      <c r="L76" s="17"/>
      <c r="M76" s="256"/>
      <c r="N76" s="256"/>
      <c r="O76" s="256"/>
      <c r="P76" s="256"/>
      <c r="Q76" s="256"/>
      <c r="R76" s="256"/>
      <c r="S76" s="256"/>
      <c r="T76" s="256"/>
      <c r="U76" s="256"/>
      <c r="V76" s="256"/>
      <c r="W76" s="256"/>
      <c r="X76" s="256"/>
      <c r="Y76" s="256"/>
      <c r="Z76" s="256"/>
      <c r="AA76" s="244"/>
      <c r="AB76" s="244"/>
      <c r="AC76" s="244"/>
      <c r="AD76" s="244"/>
      <c r="AE76" s="244"/>
      <c r="AF76" s="244"/>
      <c r="AG76" s="244"/>
      <c r="AH76" s="244"/>
      <c r="AI76" s="244"/>
      <c r="AJ76" s="244"/>
      <c r="AK76" s="244"/>
      <c r="AL76" s="244"/>
      <c r="AM76" s="244"/>
      <c r="AN76" s="244"/>
      <c r="AO76" s="244"/>
      <c r="AP76" s="244"/>
      <c r="AQ76" s="244"/>
      <c r="AR76" s="244"/>
      <c r="AS76" s="244"/>
      <c r="AT76" s="244"/>
      <c r="AU76" s="244"/>
      <c r="AV76" s="244"/>
      <c r="AW76" s="244"/>
      <c r="AX76" s="244"/>
      <c r="AY76" s="244"/>
      <c r="AZ76" s="244"/>
      <c r="BA76" s="244"/>
      <c r="BB76" s="244"/>
      <c r="BC76" s="244"/>
      <c r="BD76" s="244"/>
      <c r="BE76" s="244"/>
    </row>
    <row r="77" spans="1:57" ht="7.5" customHeight="1">
      <c r="A77" s="17"/>
      <c r="B77" s="17"/>
      <c r="C77" s="17"/>
      <c r="D77" s="17"/>
      <c r="E77" s="17"/>
      <c r="F77" s="17"/>
      <c r="G77" s="17"/>
      <c r="H77" s="17"/>
      <c r="I77" s="17"/>
      <c r="J77" s="17"/>
      <c r="K77" s="17"/>
      <c r="L77" s="17"/>
      <c r="M77" s="256"/>
      <c r="N77" s="256"/>
      <c r="O77" s="256"/>
      <c r="P77" s="256"/>
      <c r="Q77" s="256"/>
      <c r="R77" s="256"/>
      <c r="S77" s="256"/>
      <c r="T77" s="256"/>
      <c r="U77" s="256"/>
      <c r="V77" s="256"/>
      <c r="W77" s="256"/>
      <c r="X77" s="256"/>
      <c r="Y77" s="256"/>
      <c r="Z77" s="256"/>
      <c r="AA77" s="244"/>
      <c r="AB77" s="244"/>
      <c r="AC77" s="244"/>
      <c r="AD77" s="244"/>
      <c r="AE77" s="244"/>
      <c r="AF77" s="244"/>
      <c r="AG77" s="244"/>
      <c r="AH77" s="244"/>
      <c r="AI77" s="244"/>
      <c r="AJ77" s="244"/>
      <c r="AK77" s="244"/>
      <c r="AL77" s="244"/>
      <c r="AM77" s="244"/>
      <c r="AN77" s="244"/>
      <c r="AO77" s="244"/>
      <c r="AP77" s="244"/>
      <c r="AQ77" s="244"/>
      <c r="AR77" s="244"/>
      <c r="AS77" s="244"/>
      <c r="AT77" s="244"/>
      <c r="AU77" s="244"/>
      <c r="AV77" s="244"/>
      <c r="AW77" s="244"/>
      <c r="AX77" s="244"/>
      <c r="AY77" s="244"/>
      <c r="AZ77" s="244"/>
      <c r="BA77" s="244"/>
      <c r="BB77" s="244"/>
      <c r="BC77" s="244"/>
      <c r="BD77" s="244"/>
      <c r="BE77" s="244"/>
    </row>
    <row r="78" spans="1:57" ht="7.5" customHeight="1" thickBot="1">
      <c r="A78" s="19"/>
      <c r="B78" s="19"/>
      <c r="C78" s="19"/>
      <c r="D78" s="19"/>
      <c r="E78" s="19"/>
      <c r="F78" s="19"/>
      <c r="G78" s="19"/>
      <c r="H78" s="19"/>
      <c r="I78" s="19"/>
      <c r="J78" s="19"/>
      <c r="K78" s="19"/>
      <c r="L78" s="19"/>
      <c r="M78" s="257"/>
      <c r="N78" s="257"/>
      <c r="O78" s="257"/>
      <c r="P78" s="257"/>
      <c r="Q78" s="257"/>
      <c r="R78" s="257"/>
      <c r="S78" s="257"/>
      <c r="T78" s="257"/>
      <c r="U78" s="257"/>
      <c r="V78" s="257"/>
      <c r="W78" s="257"/>
      <c r="X78" s="257"/>
      <c r="Y78" s="257"/>
      <c r="Z78" s="257"/>
      <c r="AA78" s="245"/>
      <c r="AB78" s="245"/>
      <c r="AC78" s="245"/>
      <c r="AD78" s="245"/>
      <c r="AE78" s="245"/>
      <c r="AF78" s="245"/>
      <c r="AG78" s="245"/>
      <c r="AH78" s="245"/>
      <c r="AI78" s="245"/>
      <c r="AJ78" s="245"/>
      <c r="AK78" s="245"/>
      <c r="AL78" s="245"/>
      <c r="AM78" s="245"/>
      <c r="AN78" s="245"/>
      <c r="AO78" s="245"/>
      <c r="AP78" s="245"/>
      <c r="AQ78" s="245"/>
      <c r="AR78" s="245"/>
      <c r="AS78" s="245"/>
      <c r="AT78" s="245"/>
      <c r="AU78" s="245"/>
      <c r="AV78" s="245"/>
      <c r="AW78" s="245"/>
      <c r="AX78" s="245"/>
      <c r="AY78" s="245"/>
      <c r="AZ78" s="245"/>
      <c r="BA78" s="245"/>
      <c r="BB78" s="245"/>
      <c r="BC78" s="245"/>
      <c r="BD78" s="245"/>
      <c r="BE78" s="245"/>
    </row>
    <row r="79" spans="1:57" ht="7.5" customHeight="1">
      <c r="A79" s="20"/>
      <c r="B79" s="20"/>
      <c r="C79" s="20"/>
      <c r="D79" s="20"/>
      <c r="E79" s="20"/>
      <c r="F79" s="20"/>
      <c r="G79" s="20"/>
      <c r="H79" s="20"/>
      <c r="I79" s="20"/>
      <c r="J79" s="20"/>
      <c r="K79" s="20"/>
      <c r="L79" s="20"/>
      <c r="M79" s="254" t="s">
        <v>24</v>
      </c>
      <c r="N79" s="254"/>
      <c r="O79" s="254"/>
      <c r="P79" s="254"/>
      <c r="Q79" s="254"/>
      <c r="R79" s="254"/>
      <c r="S79" s="254"/>
      <c r="T79" s="254"/>
      <c r="U79" s="254"/>
      <c r="V79" s="254"/>
      <c r="W79" s="254"/>
      <c r="X79" s="254"/>
      <c r="Y79" s="254"/>
      <c r="Z79" s="254"/>
      <c r="AA79" s="246">
        <f>ROUND(為替!M12, 3) * 1</f>
        <v>110</v>
      </c>
      <c r="AB79" s="246"/>
      <c r="AC79" s="246"/>
      <c r="AD79" s="246"/>
      <c r="AE79" s="246"/>
      <c r="AF79" s="246"/>
      <c r="AG79" s="246"/>
      <c r="AH79" s="246"/>
      <c r="AI79" s="246"/>
      <c r="AJ79" s="246"/>
      <c r="AK79" s="246"/>
      <c r="AL79" s="246"/>
      <c r="AM79" s="246"/>
      <c r="AN79" s="246"/>
      <c r="AO79" s="246"/>
      <c r="AP79" s="246"/>
      <c r="AQ79" s="246"/>
      <c r="AR79" s="246"/>
      <c r="AS79" s="246"/>
      <c r="AT79" s="246"/>
      <c r="AU79" s="246"/>
      <c r="AV79" s="246"/>
      <c r="AW79" s="246"/>
      <c r="AX79" s="246"/>
      <c r="AY79" s="246"/>
      <c r="AZ79" s="246"/>
      <c r="BA79" s="246"/>
      <c r="BB79" s="246"/>
      <c r="BC79" s="246"/>
      <c r="BD79" s="246"/>
      <c r="BE79" s="246"/>
    </row>
    <row r="80" spans="1:57" ht="7.5" customHeight="1">
      <c r="A80" s="17"/>
      <c r="B80" s="17"/>
      <c r="C80" s="17"/>
      <c r="D80" s="17"/>
      <c r="E80" s="17"/>
      <c r="F80" s="17"/>
      <c r="G80" s="17"/>
      <c r="H80" s="17"/>
      <c r="I80" s="17"/>
      <c r="J80" s="17"/>
      <c r="K80" s="17"/>
      <c r="L80" s="17"/>
      <c r="M80" s="255"/>
      <c r="N80" s="255"/>
      <c r="O80" s="255"/>
      <c r="P80" s="255"/>
      <c r="Q80" s="255"/>
      <c r="R80" s="255"/>
      <c r="S80" s="255"/>
      <c r="T80" s="255"/>
      <c r="U80" s="255"/>
      <c r="V80" s="255"/>
      <c r="W80" s="255"/>
      <c r="X80" s="255"/>
      <c r="Y80" s="255"/>
      <c r="Z80" s="255"/>
      <c r="AA80" s="244"/>
      <c r="AB80" s="244"/>
      <c r="AC80" s="244"/>
      <c r="AD80" s="244"/>
      <c r="AE80" s="244"/>
      <c r="AF80" s="244"/>
      <c r="AG80" s="244"/>
      <c r="AH80" s="244"/>
      <c r="AI80" s="244"/>
      <c r="AJ80" s="244"/>
      <c r="AK80" s="244"/>
      <c r="AL80" s="244"/>
      <c r="AM80" s="244"/>
      <c r="AN80" s="244"/>
      <c r="AO80" s="244"/>
      <c r="AP80" s="244"/>
      <c r="AQ80" s="244"/>
      <c r="AR80" s="244"/>
      <c r="AS80" s="244"/>
      <c r="AT80" s="244"/>
      <c r="AU80" s="244"/>
      <c r="AV80" s="244"/>
      <c r="AW80" s="244"/>
      <c r="AX80" s="244"/>
      <c r="AY80" s="244"/>
      <c r="AZ80" s="244"/>
      <c r="BA80" s="244"/>
      <c r="BB80" s="244"/>
      <c r="BC80" s="244"/>
      <c r="BD80" s="244"/>
      <c r="BE80" s="244"/>
    </row>
    <row r="81" spans="1:57" ht="7.5" customHeight="1">
      <c r="A81" s="17"/>
      <c r="B81" s="17"/>
      <c r="C81" s="17"/>
      <c r="D81" s="17"/>
      <c r="E81" s="17"/>
      <c r="F81" s="17"/>
      <c r="G81" s="17"/>
      <c r="H81" s="17"/>
      <c r="I81" s="17"/>
      <c r="J81" s="17"/>
      <c r="K81" s="17"/>
      <c r="L81" s="17"/>
      <c r="M81" s="255"/>
      <c r="N81" s="255"/>
      <c r="O81" s="255"/>
      <c r="P81" s="255"/>
      <c r="Q81" s="255"/>
      <c r="R81" s="255"/>
      <c r="S81" s="255"/>
      <c r="T81" s="255"/>
      <c r="U81" s="255"/>
      <c r="V81" s="255"/>
      <c r="W81" s="255"/>
      <c r="X81" s="255"/>
      <c r="Y81" s="255"/>
      <c r="Z81" s="255"/>
      <c r="AA81" s="244"/>
      <c r="AB81" s="244"/>
      <c r="AC81" s="244"/>
      <c r="AD81" s="244"/>
      <c r="AE81" s="244"/>
      <c r="AF81" s="244"/>
      <c r="AG81" s="244"/>
      <c r="AH81" s="244"/>
      <c r="AI81" s="244"/>
      <c r="AJ81" s="244"/>
      <c r="AK81" s="244"/>
      <c r="AL81" s="244"/>
      <c r="AM81" s="244"/>
      <c r="AN81" s="244"/>
      <c r="AO81" s="244"/>
      <c r="AP81" s="244"/>
      <c r="AQ81" s="244"/>
      <c r="AR81" s="244"/>
      <c r="AS81" s="244"/>
      <c r="AT81" s="244"/>
      <c r="AU81" s="244"/>
      <c r="AV81" s="244"/>
      <c r="AW81" s="244"/>
      <c r="AX81" s="244"/>
      <c r="AY81" s="244"/>
      <c r="AZ81" s="244"/>
      <c r="BA81" s="244"/>
      <c r="BB81" s="244"/>
      <c r="BC81" s="244"/>
      <c r="BD81" s="244"/>
      <c r="BE81" s="244"/>
    </row>
    <row r="82" spans="1:57" ht="7.5" customHeight="1">
      <c r="A82" s="17"/>
      <c r="B82" s="17"/>
      <c r="C82" s="17"/>
      <c r="D82" s="17"/>
      <c r="E82" s="17"/>
      <c r="F82" s="17"/>
      <c r="G82" s="17"/>
      <c r="H82" s="17"/>
      <c r="I82" s="17"/>
      <c r="J82" s="17"/>
      <c r="K82" s="17"/>
      <c r="L82" s="17"/>
      <c r="M82" s="255"/>
      <c r="N82" s="255"/>
      <c r="O82" s="255"/>
      <c r="P82" s="255"/>
      <c r="Q82" s="255"/>
      <c r="R82" s="255"/>
      <c r="S82" s="255"/>
      <c r="T82" s="255"/>
      <c r="U82" s="255"/>
      <c r="V82" s="255"/>
      <c r="W82" s="255"/>
      <c r="X82" s="255"/>
      <c r="Y82" s="255"/>
      <c r="Z82" s="255"/>
      <c r="AA82" s="244"/>
      <c r="AB82" s="244"/>
      <c r="AC82" s="244"/>
      <c r="AD82" s="244"/>
      <c r="AE82" s="244"/>
      <c r="AF82" s="244"/>
      <c r="AG82" s="244"/>
      <c r="AH82" s="244"/>
      <c r="AI82" s="244"/>
      <c r="AJ82" s="244"/>
      <c r="AK82" s="244"/>
      <c r="AL82" s="244"/>
      <c r="AM82" s="244"/>
      <c r="AN82" s="244"/>
      <c r="AO82" s="244"/>
      <c r="AP82" s="244"/>
      <c r="AQ82" s="244"/>
      <c r="AR82" s="244"/>
      <c r="AS82" s="244"/>
      <c r="AT82" s="244"/>
      <c r="AU82" s="244"/>
      <c r="AV82" s="244"/>
      <c r="AW82" s="244"/>
      <c r="AX82" s="244"/>
      <c r="AY82" s="244"/>
      <c r="AZ82" s="244"/>
      <c r="BA82" s="244"/>
      <c r="BB82" s="244"/>
      <c r="BC82" s="244"/>
      <c r="BD82" s="244"/>
      <c r="BE82" s="244"/>
    </row>
    <row r="83" spans="1:57" ht="7.5" customHeight="1">
      <c r="A83" s="17"/>
      <c r="B83" s="17"/>
      <c r="C83" s="17"/>
      <c r="D83" s="17"/>
      <c r="E83" s="17"/>
      <c r="F83" s="17"/>
      <c r="G83" s="17"/>
      <c r="H83" s="17"/>
      <c r="I83" s="17"/>
      <c r="J83" s="17"/>
      <c r="K83" s="17"/>
      <c r="L83" s="17"/>
      <c r="M83" s="255"/>
      <c r="N83" s="255"/>
      <c r="O83" s="255"/>
      <c r="P83" s="255"/>
      <c r="Q83" s="255"/>
      <c r="R83" s="255"/>
      <c r="S83" s="255"/>
      <c r="T83" s="255"/>
      <c r="U83" s="255"/>
      <c r="V83" s="255"/>
      <c r="W83" s="255"/>
      <c r="X83" s="255"/>
      <c r="Y83" s="255"/>
      <c r="Z83" s="255"/>
      <c r="AA83" s="244"/>
      <c r="AB83" s="244"/>
      <c r="AC83" s="244"/>
      <c r="AD83" s="244"/>
      <c r="AE83" s="244"/>
      <c r="AF83" s="244"/>
      <c r="AG83" s="244"/>
      <c r="AH83" s="244"/>
      <c r="AI83" s="244"/>
      <c r="AJ83" s="244"/>
      <c r="AK83" s="244"/>
      <c r="AL83" s="244"/>
      <c r="AM83" s="244"/>
      <c r="AN83" s="244"/>
      <c r="AO83" s="244"/>
      <c r="AP83" s="244"/>
      <c r="AQ83" s="244"/>
      <c r="AR83" s="244"/>
      <c r="AS83" s="244"/>
      <c r="AT83" s="244"/>
      <c r="AU83" s="244"/>
      <c r="AV83" s="244"/>
      <c r="AW83" s="244"/>
      <c r="AX83" s="244"/>
      <c r="AY83" s="244"/>
      <c r="AZ83" s="244"/>
      <c r="BA83" s="244"/>
      <c r="BB83" s="244"/>
      <c r="BC83" s="244"/>
      <c r="BD83" s="244"/>
      <c r="BE83" s="244"/>
    </row>
    <row r="84" spans="1:57" ht="7.5" customHeight="1">
      <c r="A84" s="17"/>
      <c r="B84" s="17"/>
      <c r="C84" s="17"/>
      <c r="D84" s="17"/>
      <c r="E84" s="17"/>
      <c r="F84" s="17"/>
      <c r="G84" s="17"/>
      <c r="H84" s="17"/>
      <c r="I84" s="17"/>
      <c r="J84" s="17"/>
      <c r="K84" s="17"/>
      <c r="L84" s="17"/>
      <c r="M84" s="255"/>
      <c r="N84" s="255"/>
      <c r="O84" s="255"/>
      <c r="P84" s="255"/>
      <c r="Q84" s="255"/>
      <c r="R84" s="255"/>
      <c r="S84" s="255"/>
      <c r="T84" s="255"/>
      <c r="U84" s="255"/>
      <c r="V84" s="255"/>
      <c r="W84" s="255"/>
      <c r="X84" s="255"/>
      <c r="Y84" s="255"/>
      <c r="Z84" s="255"/>
      <c r="AA84" s="244"/>
      <c r="AB84" s="244"/>
      <c r="AC84" s="244"/>
      <c r="AD84" s="244"/>
      <c r="AE84" s="244"/>
      <c r="AF84" s="244"/>
      <c r="AG84" s="244"/>
      <c r="AH84" s="244"/>
      <c r="AI84" s="244"/>
      <c r="AJ84" s="244"/>
      <c r="AK84" s="244"/>
      <c r="AL84" s="244"/>
      <c r="AM84" s="244"/>
      <c r="AN84" s="244"/>
      <c r="AO84" s="244"/>
      <c r="AP84" s="244"/>
      <c r="AQ84" s="244"/>
      <c r="AR84" s="244"/>
      <c r="AS84" s="244"/>
      <c r="AT84" s="244"/>
      <c r="AU84" s="244"/>
      <c r="AV84" s="244"/>
      <c r="AW84" s="244"/>
      <c r="AX84" s="244"/>
      <c r="AY84" s="244"/>
      <c r="AZ84" s="244"/>
      <c r="BA84" s="244"/>
      <c r="BB84" s="244"/>
      <c r="BC84" s="244"/>
      <c r="BD84" s="244"/>
      <c r="BE84" s="244"/>
    </row>
    <row r="85" spans="1:57" ht="7.5" customHeight="1">
      <c r="A85" s="17"/>
      <c r="B85" s="17"/>
      <c r="C85" s="17"/>
      <c r="D85" s="17"/>
      <c r="E85" s="17"/>
      <c r="F85" s="17"/>
      <c r="G85" s="17"/>
      <c r="H85" s="17"/>
      <c r="I85" s="17"/>
      <c r="J85" s="17"/>
      <c r="K85" s="17"/>
      <c r="L85" s="17"/>
      <c r="M85" s="255"/>
      <c r="N85" s="255"/>
      <c r="O85" s="255"/>
      <c r="P85" s="255"/>
      <c r="Q85" s="255"/>
      <c r="R85" s="255"/>
      <c r="S85" s="255"/>
      <c r="T85" s="255"/>
      <c r="U85" s="255"/>
      <c r="V85" s="255"/>
      <c r="W85" s="255"/>
      <c r="X85" s="255"/>
      <c r="Y85" s="255"/>
      <c r="Z85" s="255"/>
      <c r="AA85" s="244"/>
      <c r="AB85" s="244"/>
      <c r="AC85" s="244"/>
      <c r="AD85" s="244"/>
      <c r="AE85" s="244"/>
      <c r="AF85" s="244"/>
      <c r="AG85" s="244"/>
      <c r="AH85" s="244"/>
      <c r="AI85" s="244"/>
      <c r="AJ85" s="244"/>
      <c r="AK85" s="244"/>
      <c r="AL85" s="244"/>
      <c r="AM85" s="244"/>
      <c r="AN85" s="244"/>
      <c r="AO85" s="244"/>
      <c r="AP85" s="244"/>
      <c r="AQ85" s="244"/>
      <c r="AR85" s="244"/>
      <c r="AS85" s="244"/>
      <c r="AT85" s="244"/>
      <c r="AU85" s="244"/>
      <c r="AV85" s="244"/>
      <c r="AW85" s="244"/>
      <c r="AX85" s="244"/>
      <c r="AY85" s="244"/>
      <c r="AZ85" s="244"/>
      <c r="BA85" s="244"/>
      <c r="BB85" s="244"/>
      <c r="BC85" s="244"/>
      <c r="BD85" s="244"/>
      <c r="BE85" s="244"/>
    </row>
    <row r="86" spans="1:57" ht="7.5" customHeight="1">
      <c r="A86" s="17"/>
      <c r="B86" s="17"/>
      <c r="C86" s="17"/>
      <c r="D86" s="17"/>
      <c r="E86" s="17"/>
      <c r="F86" s="17"/>
      <c r="G86" s="17"/>
      <c r="H86" s="17"/>
      <c r="I86" s="17"/>
      <c r="J86" s="17"/>
      <c r="K86" s="17"/>
      <c r="L86" s="17"/>
      <c r="M86" s="256" t="s">
        <v>18</v>
      </c>
      <c r="N86" s="256"/>
      <c r="O86" s="256"/>
      <c r="P86" s="256"/>
      <c r="Q86" s="256"/>
      <c r="R86" s="256"/>
      <c r="S86" s="256"/>
      <c r="T86" s="256"/>
      <c r="U86" s="256"/>
      <c r="V86" s="256"/>
      <c r="W86" s="256"/>
      <c r="X86" s="256"/>
      <c r="Y86" s="256"/>
      <c r="Z86" s="256"/>
      <c r="AA86" s="244"/>
      <c r="AB86" s="244"/>
      <c r="AC86" s="244"/>
      <c r="AD86" s="244"/>
      <c r="AE86" s="244"/>
      <c r="AF86" s="244"/>
      <c r="AG86" s="244"/>
      <c r="AH86" s="244"/>
      <c r="AI86" s="244"/>
      <c r="AJ86" s="244"/>
      <c r="AK86" s="244"/>
      <c r="AL86" s="244"/>
      <c r="AM86" s="244"/>
      <c r="AN86" s="244"/>
      <c r="AO86" s="244"/>
      <c r="AP86" s="244"/>
      <c r="AQ86" s="244"/>
      <c r="AR86" s="244"/>
      <c r="AS86" s="244"/>
      <c r="AT86" s="244"/>
      <c r="AU86" s="244"/>
      <c r="AV86" s="244"/>
      <c r="AW86" s="244"/>
      <c r="AX86" s="244"/>
      <c r="AY86" s="244"/>
      <c r="AZ86" s="244"/>
      <c r="BA86" s="244"/>
      <c r="BB86" s="244"/>
      <c r="BC86" s="244"/>
      <c r="BD86" s="244"/>
      <c r="BE86" s="244"/>
    </row>
    <row r="87" spans="1:57" ht="7.5" customHeight="1">
      <c r="A87" s="17"/>
      <c r="B87" s="17"/>
      <c r="C87" s="17"/>
      <c r="D87" s="17"/>
      <c r="E87" s="17"/>
      <c r="F87" s="17"/>
      <c r="G87" s="17"/>
      <c r="H87" s="17"/>
      <c r="I87" s="17"/>
      <c r="J87" s="17"/>
      <c r="K87" s="17"/>
      <c r="L87" s="17"/>
      <c r="M87" s="256"/>
      <c r="N87" s="256"/>
      <c r="O87" s="256"/>
      <c r="P87" s="256"/>
      <c r="Q87" s="256"/>
      <c r="R87" s="256"/>
      <c r="S87" s="256"/>
      <c r="T87" s="256"/>
      <c r="U87" s="256"/>
      <c r="V87" s="256"/>
      <c r="W87" s="256"/>
      <c r="X87" s="256"/>
      <c r="Y87" s="256"/>
      <c r="Z87" s="256"/>
      <c r="AA87" s="244"/>
      <c r="AB87" s="244"/>
      <c r="AC87" s="244"/>
      <c r="AD87" s="244"/>
      <c r="AE87" s="244"/>
      <c r="AF87" s="244"/>
      <c r="AG87" s="244"/>
      <c r="AH87" s="244"/>
      <c r="AI87" s="244"/>
      <c r="AJ87" s="244"/>
      <c r="AK87" s="244"/>
      <c r="AL87" s="244"/>
      <c r="AM87" s="244"/>
      <c r="AN87" s="244"/>
      <c r="AO87" s="244"/>
      <c r="AP87" s="244"/>
      <c r="AQ87" s="244"/>
      <c r="AR87" s="244"/>
      <c r="AS87" s="244"/>
      <c r="AT87" s="244"/>
      <c r="AU87" s="244"/>
      <c r="AV87" s="244"/>
      <c r="AW87" s="244"/>
      <c r="AX87" s="244"/>
      <c r="AY87" s="244"/>
      <c r="AZ87" s="244"/>
      <c r="BA87" s="244"/>
      <c r="BB87" s="244"/>
      <c r="BC87" s="244"/>
      <c r="BD87" s="244"/>
      <c r="BE87" s="244"/>
    </row>
    <row r="88" spans="1:57" ht="7.5" customHeight="1">
      <c r="A88" s="17"/>
      <c r="B88" s="17"/>
      <c r="C88" s="17"/>
      <c r="D88" s="17"/>
      <c r="E88" s="17"/>
      <c r="F88" s="17"/>
      <c r="G88" s="17"/>
      <c r="H88" s="17"/>
      <c r="I88" s="17"/>
      <c r="J88" s="17"/>
      <c r="K88" s="17"/>
      <c r="L88" s="17"/>
      <c r="M88" s="256"/>
      <c r="N88" s="256"/>
      <c r="O88" s="256"/>
      <c r="P88" s="256"/>
      <c r="Q88" s="256"/>
      <c r="R88" s="256"/>
      <c r="S88" s="256"/>
      <c r="T88" s="256"/>
      <c r="U88" s="256"/>
      <c r="V88" s="256"/>
      <c r="W88" s="256"/>
      <c r="X88" s="256"/>
      <c r="Y88" s="256"/>
      <c r="Z88" s="256"/>
      <c r="AA88" s="244"/>
      <c r="AB88" s="244"/>
      <c r="AC88" s="244"/>
      <c r="AD88" s="244"/>
      <c r="AE88" s="244"/>
      <c r="AF88" s="244"/>
      <c r="AG88" s="244"/>
      <c r="AH88" s="244"/>
      <c r="AI88" s="244"/>
      <c r="AJ88" s="244"/>
      <c r="AK88" s="244"/>
      <c r="AL88" s="244"/>
      <c r="AM88" s="244"/>
      <c r="AN88" s="244"/>
      <c r="AO88" s="244"/>
      <c r="AP88" s="244"/>
      <c r="AQ88" s="244"/>
      <c r="AR88" s="244"/>
      <c r="AS88" s="244"/>
      <c r="AT88" s="244"/>
      <c r="AU88" s="244"/>
      <c r="AV88" s="244"/>
      <c r="AW88" s="244"/>
      <c r="AX88" s="244"/>
      <c r="AY88" s="244"/>
      <c r="AZ88" s="244"/>
      <c r="BA88" s="244"/>
      <c r="BB88" s="244"/>
      <c r="BC88" s="244"/>
      <c r="BD88" s="244"/>
      <c r="BE88" s="244"/>
    </row>
    <row r="89" spans="1:57" ht="7.5" customHeight="1" thickBot="1">
      <c r="A89" s="19"/>
      <c r="B89" s="19"/>
      <c r="C89" s="19"/>
      <c r="D89" s="19"/>
      <c r="E89" s="19"/>
      <c r="F89" s="19"/>
      <c r="G89" s="19"/>
      <c r="H89" s="19"/>
      <c r="I89" s="19"/>
      <c r="J89" s="19"/>
      <c r="K89" s="19"/>
      <c r="L89" s="19"/>
      <c r="M89" s="257"/>
      <c r="N89" s="257"/>
      <c r="O89" s="257"/>
      <c r="P89" s="257"/>
      <c r="Q89" s="257"/>
      <c r="R89" s="257"/>
      <c r="S89" s="257"/>
      <c r="T89" s="257"/>
      <c r="U89" s="257"/>
      <c r="V89" s="257"/>
      <c r="W89" s="257"/>
      <c r="X89" s="257"/>
      <c r="Y89" s="257"/>
      <c r="Z89" s="257"/>
      <c r="AA89" s="245"/>
      <c r="AB89" s="245"/>
      <c r="AC89" s="245"/>
      <c r="AD89" s="245"/>
      <c r="AE89" s="245"/>
      <c r="AF89" s="245"/>
      <c r="AG89" s="245"/>
      <c r="AH89" s="245"/>
      <c r="AI89" s="245"/>
      <c r="AJ89" s="245"/>
      <c r="AK89" s="245"/>
      <c r="AL89" s="245"/>
      <c r="AM89" s="245"/>
      <c r="AN89" s="245"/>
      <c r="AO89" s="245"/>
      <c r="AP89" s="245"/>
      <c r="AQ89" s="245"/>
      <c r="AR89" s="245"/>
      <c r="AS89" s="245"/>
      <c r="AT89" s="245"/>
      <c r="AU89" s="245"/>
      <c r="AV89" s="245"/>
      <c r="AW89" s="245"/>
      <c r="AX89" s="245"/>
      <c r="AY89" s="245"/>
      <c r="AZ89" s="245"/>
      <c r="BA89" s="245"/>
      <c r="BB89" s="245"/>
      <c r="BC89" s="245"/>
      <c r="BD89" s="245"/>
      <c r="BE89" s="245"/>
    </row>
    <row r="90" spans="1:57" ht="7.5" customHeight="1">
      <c r="A90" s="17"/>
      <c r="B90" s="17"/>
      <c r="C90" s="17"/>
      <c r="D90" s="17"/>
      <c r="E90" s="17"/>
      <c r="F90" s="17"/>
      <c r="G90" s="17"/>
      <c r="H90" s="17"/>
      <c r="I90" s="17"/>
      <c r="J90" s="17"/>
      <c r="K90" s="17"/>
      <c r="L90" s="17"/>
      <c r="M90" s="254" t="s">
        <v>25</v>
      </c>
      <c r="N90" s="254"/>
      <c r="O90" s="254"/>
      <c r="P90" s="254"/>
      <c r="Q90" s="254"/>
      <c r="R90" s="254"/>
      <c r="S90" s="254"/>
      <c r="T90" s="254"/>
      <c r="U90" s="254"/>
      <c r="V90" s="254"/>
      <c r="W90" s="254"/>
      <c r="X90" s="254"/>
      <c r="Y90" s="254"/>
      <c r="Z90" s="254"/>
      <c r="AA90" s="246">
        <f>ROUND(為替!O12, 3) * 1</f>
        <v>119</v>
      </c>
      <c r="AB90" s="246"/>
      <c r="AC90" s="246"/>
      <c r="AD90" s="246"/>
      <c r="AE90" s="246"/>
      <c r="AF90" s="246"/>
      <c r="AG90" s="246"/>
      <c r="AH90" s="246"/>
      <c r="AI90" s="246"/>
      <c r="AJ90" s="246"/>
      <c r="AK90" s="246"/>
      <c r="AL90" s="246"/>
      <c r="AM90" s="246"/>
      <c r="AN90" s="246"/>
      <c r="AO90" s="246"/>
      <c r="AP90" s="246"/>
      <c r="AQ90" s="246"/>
      <c r="AR90" s="246"/>
      <c r="AS90" s="246"/>
      <c r="AT90" s="246"/>
      <c r="AU90" s="246"/>
      <c r="AV90" s="246"/>
      <c r="AW90" s="246"/>
      <c r="AX90" s="246"/>
      <c r="AY90" s="246"/>
      <c r="AZ90" s="246"/>
      <c r="BA90" s="246"/>
      <c r="BB90" s="246"/>
      <c r="BC90" s="246"/>
      <c r="BD90" s="246"/>
      <c r="BE90" s="246"/>
    </row>
    <row r="91" spans="1:57" ht="7.5" customHeight="1">
      <c r="A91" s="17"/>
      <c r="B91" s="17"/>
      <c r="C91" s="17"/>
      <c r="D91" s="17"/>
      <c r="E91" s="17"/>
      <c r="F91" s="17"/>
      <c r="G91" s="17"/>
      <c r="H91" s="17"/>
      <c r="I91" s="17"/>
      <c r="J91" s="17"/>
      <c r="K91" s="17"/>
      <c r="L91" s="17"/>
      <c r="M91" s="255"/>
      <c r="N91" s="255"/>
      <c r="O91" s="255"/>
      <c r="P91" s="255"/>
      <c r="Q91" s="255"/>
      <c r="R91" s="255"/>
      <c r="S91" s="255"/>
      <c r="T91" s="255"/>
      <c r="U91" s="255"/>
      <c r="V91" s="255"/>
      <c r="W91" s="255"/>
      <c r="X91" s="255"/>
      <c r="Y91" s="255"/>
      <c r="Z91" s="255"/>
      <c r="AA91" s="244"/>
      <c r="AB91" s="244"/>
      <c r="AC91" s="244"/>
      <c r="AD91" s="244"/>
      <c r="AE91" s="244"/>
      <c r="AF91" s="244"/>
      <c r="AG91" s="244"/>
      <c r="AH91" s="244"/>
      <c r="AI91" s="244"/>
      <c r="AJ91" s="244"/>
      <c r="AK91" s="244"/>
      <c r="AL91" s="244"/>
      <c r="AM91" s="244"/>
      <c r="AN91" s="244"/>
      <c r="AO91" s="244"/>
      <c r="AP91" s="244"/>
      <c r="AQ91" s="244"/>
      <c r="AR91" s="244"/>
      <c r="AS91" s="244"/>
      <c r="AT91" s="244"/>
      <c r="AU91" s="244"/>
      <c r="AV91" s="244"/>
      <c r="AW91" s="244"/>
      <c r="AX91" s="244"/>
      <c r="AY91" s="244"/>
      <c r="AZ91" s="244"/>
      <c r="BA91" s="244"/>
      <c r="BB91" s="244"/>
      <c r="BC91" s="244"/>
      <c r="BD91" s="244"/>
      <c r="BE91" s="244"/>
    </row>
    <row r="92" spans="1:57" ht="7.5" customHeight="1">
      <c r="A92" s="17"/>
      <c r="B92" s="17"/>
      <c r="C92" s="17"/>
      <c r="D92" s="17"/>
      <c r="E92" s="17"/>
      <c r="F92" s="17"/>
      <c r="G92" s="17"/>
      <c r="H92" s="17"/>
      <c r="I92" s="17"/>
      <c r="J92" s="17"/>
      <c r="K92" s="17"/>
      <c r="L92" s="17"/>
      <c r="M92" s="255"/>
      <c r="N92" s="255"/>
      <c r="O92" s="255"/>
      <c r="P92" s="255"/>
      <c r="Q92" s="255"/>
      <c r="R92" s="255"/>
      <c r="S92" s="255"/>
      <c r="T92" s="255"/>
      <c r="U92" s="255"/>
      <c r="V92" s="255"/>
      <c r="W92" s="255"/>
      <c r="X92" s="255"/>
      <c r="Y92" s="255"/>
      <c r="Z92" s="255"/>
      <c r="AA92" s="244"/>
      <c r="AB92" s="244"/>
      <c r="AC92" s="244"/>
      <c r="AD92" s="244"/>
      <c r="AE92" s="244"/>
      <c r="AF92" s="244"/>
      <c r="AG92" s="244"/>
      <c r="AH92" s="244"/>
      <c r="AI92" s="244"/>
      <c r="AJ92" s="244"/>
      <c r="AK92" s="244"/>
      <c r="AL92" s="244"/>
      <c r="AM92" s="244"/>
      <c r="AN92" s="244"/>
      <c r="AO92" s="244"/>
      <c r="AP92" s="244"/>
      <c r="AQ92" s="244"/>
      <c r="AR92" s="244"/>
      <c r="AS92" s="244"/>
      <c r="AT92" s="244"/>
      <c r="AU92" s="244"/>
      <c r="AV92" s="244"/>
      <c r="AW92" s="244"/>
      <c r="AX92" s="244"/>
      <c r="AY92" s="244"/>
      <c r="AZ92" s="244"/>
      <c r="BA92" s="244"/>
      <c r="BB92" s="244"/>
      <c r="BC92" s="244"/>
      <c r="BD92" s="244"/>
      <c r="BE92" s="244"/>
    </row>
    <row r="93" spans="1:57" ht="7.5" customHeight="1">
      <c r="A93" s="17"/>
      <c r="B93" s="17"/>
      <c r="C93" s="17"/>
      <c r="D93" s="17"/>
      <c r="E93" s="17"/>
      <c r="F93" s="17"/>
      <c r="G93" s="17"/>
      <c r="H93" s="17"/>
      <c r="I93" s="17"/>
      <c r="J93" s="17"/>
      <c r="K93" s="17"/>
      <c r="L93" s="17"/>
      <c r="M93" s="255"/>
      <c r="N93" s="255"/>
      <c r="O93" s="255"/>
      <c r="P93" s="255"/>
      <c r="Q93" s="255"/>
      <c r="R93" s="255"/>
      <c r="S93" s="255"/>
      <c r="T93" s="255"/>
      <c r="U93" s="255"/>
      <c r="V93" s="255"/>
      <c r="W93" s="255"/>
      <c r="X93" s="255"/>
      <c r="Y93" s="255"/>
      <c r="Z93" s="255"/>
      <c r="AA93" s="244"/>
      <c r="AB93" s="244"/>
      <c r="AC93" s="244"/>
      <c r="AD93" s="244"/>
      <c r="AE93" s="244"/>
      <c r="AF93" s="244"/>
      <c r="AG93" s="244"/>
      <c r="AH93" s="244"/>
      <c r="AI93" s="244"/>
      <c r="AJ93" s="244"/>
      <c r="AK93" s="244"/>
      <c r="AL93" s="244"/>
      <c r="AM93" s="244"/>
      <c r="AN93" s="244"/>
      <c r="AO93" s="244"/>
      <c r="AP93" s="244"/>
      <c r="AQ93" s="244"/>
      <c r="AR93" s="244"/>
      <c r="AS93" s="244"/>
      <c r="AT93" s="244"/>
      <c r="AU93" s="244"/>
      <c r="AV93" s="244"/>
      <c r="AW93" s="244"/>
      <c r="AX93" s="244"/>
      <c r="AY93" s="244"/>
      <c r="AZ93" s="244"/>
      <c r="BA93" s="244"/>
      <c r="BB93" s="244"/>
      <c r="BC93" s="244"/>
      <c r="BD93" s="244"/>
      <c r="BE93" s="244"/>
    </row>
    <row r="94" spans="1:57" ht="7.5" customHeight="1">
      <c r="A94" s="17"/>
      <c r="B94" s="17"/>
      <c r="C94" s="17"/>
      <c r="D94" s="17"/>
      <c r="E94" s="17"/>
      <c r="F94" s="17"/>
      <c r="G94" s="17"/>
      <c r="H94" s="17"/>
      <c r="I94" s="17"/>
      <c r="J94" s="17"/>
      <c r="K94" s="17"/>
      <c r="L94" s="17"/>
      <c r="M94" s="255"/>
      <c r="N94" s="255"/>
      <c r="O94" s="255"/>
      <c r="P94" s="255"/>
      <c r="Q94" s="255"/>
      <c r="R94" s="255"/>
      <c r="S94" s="255"/>
      <c r="T94" s="255"/>
      <c r="U94" s="255"/>
      <c r="V94" s="255"/>
      <c r="W94" s="255"/>
      <c r="X94" s="255"/>
      <c r="Y94" s="255"/>
      <c r="Z94" s="255"/>
      <c r="AA94" s="244"/>
      <c r="AB94" s="244"/>
      <c r="AC94" s="244"/>
      <c r="AD94" s="244"/>
      <c r="AE94" s="244"/>
      <c r="AF94" s="244"/>
      <c r="AG94" s="244"/>
      <c r="AH94" s="244"/>
      <c r="AI94" s="244"/>
      <c r="AJ94" s="244"/>
      <c r="AK94" s="244"/>
      <c r="AL94" s="244"/>
      <c r="AM94" s="244"/>
      <c r="AN94" s="244"/>
      <c r="AO94" s="244"/>
      <c r="AP94" s="244"/>
      <c r="AQ94" s="244"/>
      <c r="AR94" s="244"/>
      <c r="AS94" s="244"/>
      <c r="AT94" s="244"/>
      <c r="AU94" s="244"/>
      <c r="AV94" s="244"/>
      <c r="AW94" s="244"/>
      <c r="AX94" s="244"/>
      <c r="AY94" s="244"/>
      <c r="AZ94" s="244"/>
      <c r="BA94" s="244"/>
      <c r="BB94" s="244"/>
      <c r="BC94" s="244"/>
      <c r="BD94" s="244"/>
      <c r="BE94" s="244"/>
    </row>
    <row r="95" spans="1:57" ht="7.5" customHeight="1">
      <c r="A95" s="17"/>
      <c r="B95" s="17"/>
      <c r="C95" s="17"/>
      <c r="D95" s="17"/>
      <c r="E95" s="17"/>
      <c r="F95" s="17"/>
      <c r="G95" s="17"/>
      <c r="H95" s="17"/>
      <c r="I95" s="17"/>
      <c r="J95" s="17"/>
      <c r="K95" s="17"/>
      <c r="L95" s="17"/>
      <c r="M95" s="255"/>
      <c r="N95" s="255"/>
      <c r="O95" s="255"/>
      <c r="P95" s="255"/>
      <c r="Q95" s="255"/>
      <c r="R95" s="255"/>
      <c r="S95" s="255"/>
      <c r="T95" s="255"/>
      <c r="U95" s="255"/>
      <c r="V95" s="255"/>
      <c r="W95" s="255"/>
      <c r="X95" s="255"/>
      <c r="Y95" s="255"/>
      <c r="Z95" s="255"/>
      <c r="AA95" s="244"/>
      <c r="AB95" s="244"/>
      <c r="AC95" s="244"/>
      <c r="AD95" s="244"/>
      <c r="AE95" s="244"/>
      <c r="AF95" s="244"/>
      <c r="AG95" s="244"/>
      <c r="AH95" s="244"/>
      <c r="AI95" s="244"/>
      <c r="AJ95" s="244"/>
      <c r="AK95" s="244"/>
      <c r="AL95" s="244"/>
      <c r="AM95" s="244"/>
      <c r="AN95" s="244"/>
      <c r="AO95" s="244"/>
      <c r="AP95" s="244"/>
      <c r="AQ95" s="244"/>
      <c r="AR95" s="244"/>
      <c r="AS95" s="244"/>
      <c r="AT95" s="244"/>
      <c r="AU95" s="244"/>
      <c r="AV95" s="244"/>
      <c r="AW95" s="244"/>
      <c r="AX95" s="244"/>
      <c r="AY95" s="244"/>
      <c r="AZ95" s="244"/>
      <c r="BA95" s="244"/>
      <c r="BB95" s="244"/>
      <c r="BC95" s="244"/>
      <c r="BD95" s="244"/>
      <c r="BE95" s="244"/>
    </row>
    <row r="96" spans="1:57" ht="7.5" customHeight="1">
      <c r="A96" s="17"/>
      <c r="B96" s="17"/>
      <c r="C96" s="17"/>
      <c r="D96" s="17"/>
      <c r="E96" s="17"/>
      <c r="F96" s="17"/>
      <c r="G96" s="17"/>
      <c r="H96" s="17"/>
      <c r="I96" s="17"/>
      <c r="J96" s="17"/>
      <c r="K96" s="17"/>
      <c r="L96" s="17"/>
      <c r="M96" s="255"/>
      <c r="N96" s="255"/>
      <c r="O96" s="255"/>
      <c r="P96" s="255"/>
      <c r="Q96" s="255"/>
      <c r="R96" s="255"/>
      <c r="S96" s="255"/>
      <c r="T96" s="255"/>
      <c r="U96" s="255"/>
      <c r="V96" s="255"/>
      <c r="W96" s="255"/>
      <c r="X96" s="255"/>
      <c r="Y96" s="255"/>
      <c r="Z96" s="255"/>
      <c r="AA96" s="244"/>
      <c r="AB96" s="244"/>
      <c r="AC96" s="244"/>
      <c r="AD96" s="244"/>
      <c r="AE96" s="244"/>
      <c r="AF96" s="244"/>
      <c r="AG96" s="244"/>
      <c r="AH96" s="244"/>
      <c r="AI96" s="244"/>
      <c r="AJ96" s="244"/>
      <c r="AK96" s="244"/>
      <c r="AL96" s="244"/>
      <c r="AM96" s="244"/>
      <c r="AN96" s="244"/>
      <c r="AO96" s="244"/>
      <c r="AP96" s="244"/>
      <c r="AQ96" s="244"/>
      <c r="AR96" s="244"/>
      <c r="AS96" s="244"/>
      <c r="AT96" s="244"/>
      <c r="AU96" s="244"/>
      <c r="AV96" s="244"/>
      <c r="AW96" s="244"/>
      <c r="AX96" s="244"/>
      <c r="AY96" s="244"/>
      <c r="AZ96" s="244"/>
      <c r="BA96" s="244"/>
      <c r="BB96" s="244"/>
      <c r="BC96" s="244"/>
      <c r="BD96" s="244"/>
      <c r="BE96" s="244"/>
    </row>
    <row r="97" spans="1:57" ht="7.5" customHeight="1">
      <c r="A97" s="17"/>
      <c r="B97" s="17"/>
      <c r="C97" s="17"/>
      <c r="D97" s="17"/>
      <c r="E97" s="17"/>
      <c r="F97" s="17"/>
      <c r="G97" s="17"/>
      <c r="H97" s="17"/>
      <c r="I97" s="17"/>
      <c r="J97" s="17"/>
      <c r="K97" s="17"/>
      <c r="L97" s="17"/>
      <c r="M97" s="256" t="s">
        <v>135</v>
      </c>
      <c r="N97" s="256"/>
      <c r="O97" s="256"/>
      <c r="P97" s="256"/>
      <c r="Q97" s="256"/>
      <c r="R97" s="256"/>
      <c r="S97" s="256"/>
      <c r="T97" s="256"/>
      <c r="U97" s="256"/>
      <c r="V97" s="256"/>
      <c r="W97" s="256"/>
      <c r="X97" s="256"/>
      <c r="Y97" s="256"/>
      <c r="Z97" s="256"/>
      <c r="AA97" s="244"/>
      <c r="AB97" s="244"/>
      <c r="AC97" s="244"/>
      <c r="AD97" s="244"/>
      <c r="AE97" s="244"/>
      <c r="AF97" s="244"/>
      <c r="AG97" s="244"/>
      <c r="AH97" s="244"/>
      <c r="AI97" s="244"/>
      <c r="AJ97" s="244"/>
      <c r="AK97" s="244"/>
      <c r="AL97" s="244"/>
      <c r="AM97" s="244"/>
      <c r="AN97" s="244"/>
      <c r="AO97" s="244"/>
      <c r="AP97" s="244"/>
      <c r="AQ97" s="244"/>
      <c r="AR97" s="244"/>
      <c r="AS97" s="244"/>
      <c r="AT97" s="244"/>
      <c r="AU97" s="244"/>
      <c r="AV97" s="244"/>
      <c r="AW97" s="244"/>
      <c r="AX97" s="244"/>
      <c r="AY97" s="244"/>
      <c r="AZ97" s="244"/>
      <c r="BA97" s="244"/>
      <c r="BB97" s="244"/>
      <c r="BC97" s="244"/>
      <c r="BD97" s="244"/>
      <c r="BE97" s="244"/>
    </row>
    <row r="98" spans="1:57" ht="7.5" customHeight="1">
      <c r="A98" s="17"/>
      <c r="B98" s="17"/>
      <c r="C98" s="17"/>
      <c r="D98" s="17"/>
      <c r="E98" s="17"/>
      <c r="F98" s="17"/>
      <c r="G98" s="17"/>
      <c r="H98" s="17"/>
      <c r="I98" s="17"/>
      <c r="J98" s="17"/>
      <c r="K98" s="17"/>
      <c r="L98" s="17"/>
      <c r="M98" s="256"/>
      <c r="N98" s="256"/>
      <c r="O98" s="256"/>
      <c r="P98" s="256"/>
      <c r="Q98" s="256"/>
      <c r="R98" s="256"/>
      <c r="S98" s="256"/>
      <c r="T98" s="256"/>
      <c r="U98" s="256"/>
      <c r="V98" s="256"/>
      <c r="W98" s="256"/>
      <c r="X98" s="256"/>
      <c r="Y98" s="256"/>
      <c r="Z98" s="256"/>
      <c r="AA98" s="244"/>
      <c r="AB98" s="244"/>
      <c r="AC98" s="244"/>
      <c r="AD98" s="244"/>
      <c r="AE98" s="244"/>
      <c r="AF98" s="244"/>
      <c r="AG98" s="244"/>
      <c r="AH98" s="244"/>
      <c r="AI98" s="244"/>
      <c r="AJ98" s="244"/>
      <c r="AK98" s="244"/>
      <c r="AL98" s="244"/>
      <c r="AM98" s="244"/>
      <c r="AN98" s="244"/>
      <c r="AO98" s="244"/>
      <c r="AP98" s="244"/>
      <c r="AQ98" s="244"/>
      <c r="AR98" s="244"/>
      <c r="AS98" s="244"/>
      <c r="AT98" s="244"/>
      <c r="AU98" s="244"/>
      <c r="AV98" s="244"/>
      <c r="AW98" s="244"/>
      <c r="AX98" s="244"/>
      <c r="AY98" s="244"/>
      <c r="AZ98" s="244"/>
      <c r="BA98" s="244"/>
      <c r="BB98" s="244"/>
      <c r="BC98" s="244"/>
      <c r="BD98" s="244"/>
      <c r="BE98" s="244"/>
    </row>
    <row r="99" spans="1:57" ht="7.5" customHeight="1">
      <c r="A99" s="17"/>
      <c r="B99" s="17"/>
      <c r="C99" s="17"/>
      <c r="D99" s="17"/>
      <c r="E99" s="17"/>
      <c r="F99" s="17"/>
      <c r="G99" s="17"/>
      <c r="H99" s="17"/>
      <c r="I99" s="17"/>
      <c r="J99" s="17"/>
      <c r="K99" s="17"/>
      <c r="L99" s="17"/>
      <c r="M99" s="256"/>
      <c r="N99" s="256"/>
      <c r="O99" s="256"/>
      <c r="P99" s="256"/>
      <c r="Q99" s="256"/>
      <c r="R99" s="256"/>
      <c r="S99" s="256"/>
      <c r="T99" s="256"/>
      <c r="U99" s="256"/>
      <c r="V99" s="256"/>
      <c r="W99" s="256"/>
      <c r="X99" s="256"/>
      <c r="Y99" s="256"/>
      <c r="Z99" s="256"/>
      <c r="AA99" s="244"/>
      <c r="AB99" s="244"/>
      <c r="AC99" s="244"/>
      <c r="AD99" s="244"/>
      <c r="AE99" s="244"/>
      <c r="AF99" s="244"/>
      <c r="AG99" s="244"/>
      <c r="AH99" s="244"/>
      <c r="AI99" s="244"/>
      <c r="AJ99" s="244"/>
      <c r="AK99" s="244"/>
      <c r="AL99" s="244"/>
      <c r="AM99" s="244"/>
      <c r="AN99" s="244"/>
      <c r="AO99" s="244"/>
      <c r="AP99" s="244"/>
      <c r="AQ99" s="244"/>
      <c r="AR99" s="244"/>
      <c r="AS99" s="244"/>
      <c r="AT99" s="244"/>
      <c r="AU99" s="244"/>
      <c r="AV99" s="244"/>
      <c r="AW99" s="244"/>
      <c r="AX99" s="244"/>
      <c r="AY99" s="244"/>
      <c r="AZ99" s="244"/>
      <c r="BA99" s="244"/>
      <c r="BB99" s="244"/>
      <c r="BC99" s="244"/>
      <c r="BD99" s="244"/>
      <c r="BE99" s="244"/>
    </row>
    <row r="100" spans="1:57" ht="7.5" customHeight="1" thickBot="1">
      <c r="A100" s="19"/>
      <c r="B100" s="19"/>
      <c r="C100" s="19"/>
      <c r="D100" s="19"/>
      <c r="E100" s="19"/>
      <c r="F100" s="19"/>
      <c r="G100" s="19"/>
      <c r="H100" s="19"/>
      <c r="I100" s="19"/>
      <c r="J100" s="19"/>
      <c r="K100" s="19"/>
      <c r="L100" s="19"/>
      <c r="M100" s="257"/>
      <c r="N100" s="257"/>
      <c r="O100" s="257"/>
      <c r="P100" s="257"/>
      <c r="Q100" s="257"/>
      <c r="R100" s="257"/>
      <c r="S100" s="257"/>
      <c r="T100" s="257"/>
      <c r="U100" s="257"/>
      <c r="V100" s="257"/>
      <c r="W100" s="257"/>
      <c r="X100" s="257"/>
      <c r="Y100" s="257"/>
      <c r="Z100" s="257"/>
      <c r="AA100" s="245"/>
      <c r="AB100" s="245"/>
      <c r="AC100" s="245"/>
      <c r="AD100" s="245"/>
      <c r="AE100" s="245"/>
      <c r="AF100" s="245"/>
      <c r="AG100" s="245"/>
      <c r="AH100" s="245"/>
      <c r="AI100" s="245"/>
      <c r="AJ100" s="245"/>
      <c r="AK100" s="245"/>
      <c r="AL100" s="245"/>
      <c r="AM100" s="245"/>
      <c r="AN100" s="245"/>
      <c r="AO100" s="245"/>
      <c r="AP100" s="245"/>
      <c r="AQ100" s="245"/>
      <c r="AR100" s="245"/>
      <c r="AS100" s="245"/>
      <c r="AT100" s="245"/>
      <c r="AU100" s="245"/>
      <c r="AV100" s="245"/>
      <c r="AW100" s="245"/>
      <c r="AX100" s="245"/>
      <c r="AY100" s="245"/>
      <c r="AZ100" s="245"/>
      <c r="BA100" s="245"/>
      <c r="BB100" s="245"/>
      <c r="BC100" s="245"/>
      <c r="BD100" s="245"/>
      <c r="BE100" s="245"/>
    </row>
    <row r="101" spans="1:57" ht="7.5" customHeight="1">
      <c r="A101" s="17"/>
      <c r="B101" s="17"/>
      <c r="C101" s="17"/>
      <c r="D101" s="17"/>
      <c r="E101" s="17"/>
      <c r="F101" s="17"/>
      <c r="G101" s="17"/>
      <c r="H101" s="17"/>
      <c r="I101" s="17"/>
      <c r="J101" s="17"/>
      <c r="K101" s="17"/>
      <c r="L101" s="17"/>
      <c r="M101" s="254" t="s">
        <v>15</v>
      </c>
      <c r="N101" s="254"/>
      <c r="O101" s="254"/>
      <c r="P101" s="254"/>
      <c r="Q101" s="254"/>
      <c r="R101" s="254"/>
      <c r="S101" s="254"/>
      <c r="T101" s="254"/>
      <c r="U101" s="254"/>
      <c r="V101" s="254"/>
      <c r="W101" s="254"/>
      <c r="X101" s="254"/>
      <c r="Y101" s="254"/>
      <c r="Z101" s="254"/>
      <c r="AA101" s="246">
        <f>ROUND(為替!C24, 4) * 10</f>
        <v>10.3</v>
      </c>
      <c r="AB101" s="246"/>
      <c r="AC101" s="246"/>
      <c r="AD101" s="246"/>
      <c r="AE101" s="246"/>
      <c r="AF101" s="246"/>
      <c r="AG101" s="246"/>
      <c r="AH101" s="246"/>
      <c r="AI101" s="246"/>
      <c r="AJ101" s="246"/>
      <c r="AK101" s="246"/>
      <c r="AL101" s="246"/>
      <c r="AM101" s="246"/>
      <c r="AN101" s="246"/>
      <c r="AO101" s="246"/>
      <c r="AP101" s="246"/>
      <c r="AQ101" s="246"/>
      <c r="AR101" s="246"/>
      <c r="AS101" s="246"/>
      <c r="AT101" s="246"/>
      <c r="AU101" s="246"/>
      <c r="AV101" s="246"/>
      <c r="AW101" s="246"/>
      <c r="AX101" s="246"/>
      <c r="AY101" s="246"/>
      <c r="AZ101" s="246"/>
      <c r="BA101" s="246"/>
      <c r="BB101" s="246"/>
      <c r="BC101" s="246"/>
      <c r="BD101" s="246"/>
      <c r="BE101" s="246"/>
    </row>
    <row r="102" spans="1:57" ht="7.5" customHeight="1">
      <c r="A102" s="17"/>
      <c r="B102" s="17"/>
      <c r="C102" s="17"/>
      <c r="D102" s="17"/>
      <c r="E102" s="17"/>
      <c r="F102" s="17"/>
      <c r="G102" s="17"/>
      <c r="H102" s="17"/>
      <c r="I102" s="17"/>
      <c r="J102" s="17"/>
      <c r="K102" s="17"/>
      <c r="L102" s="17"/>
      <c r="M102" s="255"/>
      <c r="N102" s="255"/>
      <c r="O102" s="255"/>
      <c r="P102" s="255"/>
      <c r="Q102" s="255"/>
      <c r="R102" s="255"/>
      <c r="S102" s="255"/>
      <c r="T102" s="255"/>
      <c r="U102" s="255"/>
      <c r="V102" s="255"/>
      <c r="W102" s="255"/>
      <c r="X102" s="255"/>
      <c r="Y102" s="255"/>
      <c r="Z102" s="255"/>
      <c r="AA102" s="244"/>
      <c r="AB102" s="244"/>
      <c r="AC102" s="244"/>
      <c r="AD102" s="244"/>
      <c r="AE102" s="244"/>
      <c r="AF102" s="244"/>
      <c r="AG102" s="244"/>
      <c r="AH102" s="244"/>
      <c r="AI102" s="244"/>
      <c r="AJ102" s="244"/>
      <c r="AK102" s="244"/>
      <c r="AL102" s="244"/>
      <c r="AM102" s="244"/>
      <c r="AN102" s="244"/>
      <c r="AO102" s="244"/>
      <c r="AP102" s="244"/>
      <c r="AQ102" s="244"/>
      <c r="AR102" s="244"/>
      <c r="AS102" s="244"/>
      <c r="AT102" s="244"/>
      <c r="AU102" s="244"/>
      <c r="AV102" s="244"/>
      <c r="AW102" s="244"/>
      <c r="AX102" s="244"/>
      <c r="AY102" s="244"/>
      <c r="AZ102" s="244"/>
      <c r="BA102" s="244"/>
      <c r="BB102" s="244"/>
      <c r="BC102" s="244"/>
      <c r="BD102" s="244"/>
      <c r="BE102" s="244"/>
    </row>
    <row r="103" spans="1:57" ht="7.5" customHeight="1">
      <c r="A103" s="17"/>
      <c r="B103" s="17"/>
      <c r="C103" s="17"/>
      <c r="D103" s="17"/>
      <c r="E103" s="17"/>
      <c r="F103" s="17"/>
      <c r="G103" s="17"/>
      <c r="H103" s="17"/>
      <c r="I103" s="17"/>
      <c r="J103" s="17"/>
      <c r="K103" s="17"/>
      <c r="L103" s="17"/>
      <c r="M103" s="255"/>
      <c r="N103" s="255"/>
      <c r="O103" s="255"/>
      <c r="P103" s="255"/>
      <c r="Q103" s="255"/>
      <c r="R103" s="255"/>
      <c r="S103" s="255"/>
      <c r="T103" s="255"/>
      <c r="U103" s="255"/>
      <c r="V103" s="255"/>
      <c r="W103" s="255"/>
      <c r="X103" s="255"/>
      <c r="Y103" s="255"/>
      <c r="Z103" s="255"/>
      <c r="AA103" s="244"/>
      <c r="AB103" s="244"/>
      <c r="AC103" s="244"/>
      <c r="AD103" s="244"/>
      <c r="AE103" s="244"/>
      <c r="AF103" s="244"/>
      <c r="AG103" s="244"/>
      <c r="AH103" s="244"/>
      <c r="AI103" s="244"/>
      <c r="AJ103" s="244"/>
      <c r="AK103" s="244"/>
      <c r="AL103" s="244"/>
      <c r="AM103" s="244"/>
      <c r="AN103" s="244"/>
      <c r="AO103" s="244"/>
      <c r="AP103" s="244"/>
      <c r="AQ103" s="244"/>
      <c r="AR103" s="244"/>
      <c r="AS103" s="244"/>
      <c r="AT103" s="244"/>
      <c r="AU103" s="244"/>
      <c r="AV103" s="244"/>
      <c r="AW103" s="244"/>
      <c r="AX103" s="244"/>
      <c r="AY103" s="244"/>
      <c r="AZ103" s="244"/>
      <c r="BA103" s="244"/>
      <c r="BB103" s="244"/>
      <c r="BC103" s="244"/>
      <c r="BD103" s="244"/>
      <c r="BE103" s="244"/>
    </row>
    <row r="104" spans="1:57" ht="7.5" customHeight="1">
      <c r="A104" s="17"/>
      <c r="B104" s="17"/>
      <c r="C104" s="17"/>
      <c r="D104" s="17"/>
      <c r="E104" s="17"/>
      <c r="F104" s="17"/>
      <c r="G104" s="17"/>
      <c r="H104" s="17"/>
      <c r="I104" s="17"/>
      <c r="J104" s="17"/>
      <c r="K104" s="17"/>
      <c r="L104" s="17"/>
      <c r="M104" s="255"/>
      <c r="N104" s="255"/>
      <c r="O104" s="255"/>
      <c r="P104" s="255"/>
      <c r="Q104" s="255"/>
      <c r="R104" s="255"/>
      <c r="S104" s="255"/>
      <c r="T104" s="255"/>
      <c r="U104" s="255"/>
      <c r="V104" s="255"/>
      <c r="W104" s="255"/>
      <c r="X104" s="255"/>
      <c r="Y104" s="255"/>
      <c r="Z104" s="255"/>
      <c r="AA104" s="244"/>
      <c r="AB104" s="244"/>
      <c r="AC104" s="244"/>
      <c r="AD104" s="244"/>
      <c r="AE104" s="244"/>
      <c r="AF104" s="244"/>
      <c r="AG104" s="244"/>
      <c r="AH104" s="244"/>
      <c r="AI104" s="244"/>
      <c r="AJ104" s="244"/>
      <c r="AK104" s="244"/>
      <c r="AL104" s="244"/>
      <c r="AM104" s="244"/>
      <c r="AN104" s="244"/>
      <c r="AO104" s="244"/>
      <c r="AP104" s="244"/>
      <c r="AQ104" s="244"/>
      <c r="AR104" s="244"/>
      <c r="AS104" s="244"/>
      <c r="AT104" s="244"/>
      <c r="AU104" s="244"/>
      <c r="AV104" s="244"/>
      <c r="AW104" s="244"/>
      <c r="AX104" s="244"/>
      <c r="AY104" s="244"/>
      <c r="AZ104" s="244"/>
      <c r="BA104" s="244"/>
      <c r="BB104" s="244"/>
      <c r="BC104" s="244"/>
      <c r="BD104" s="244"/>
      <c r="BE104" s="244"/>
    </row>
    <row r="105" spans="1:57" ht="7.5" customHeight="1">
      <c r="A105" s="17"/>
      <c r="B105" s="17"/>
      <c r="C105" s="17"/>
      <c r="D105" s="17"/>
      <c r="E105" s="17"/>
      <c r="F105" s="17"/>
      <c r="G105" s="17"/>
      <c r="H105" s="17"/>
      <c r="I105" s="17"/>
      <c r="J105" s="17"/>
      <c r="K105" s="17"/>
      <c r="L105" s="17"/>
      <c r="M105" s="255"/>
      <c r="N105" s="255"/>
      <c r="O105" s="255"/>
      <c r="P105" s="255"/>
      <c r="Q105" s="255"/>
      <c r="R105" s="255"/>
      <c r="S105" s="255"/>
      <c r="T105" s="255"/>
      <c r="U105" s="255"/>
      <c r="V105" s="255"/>
      <c r="W105" s="255"/>
      <c r="X105" s="255"/>
      <c r="Y105" s="255"/>
      <c r="Z105" s="255"/>
      <c r="AA105" s="244"/>
      <c r="AB105" s="244"/>
      <c r="AC105" s="244"/>
      <c r="AD105" s="244"/>
      <c r="AE105" s="244"/>
      <c r="AF105" s="244"/>
      <c r="AG105" s="244"/>
      <c r="AH105" s="244"/>
      <c r="AI105" s="244"/>
      <c r="AJ105" s="244"/>
      <c r="AK105" s="244"/>
      <c r="AL105" s="244"/>
      <c r="AM105" s="244"/>
      <c r="AN105" s="244"/>
      <c r="AO105" s="244"/>
      <c r="AP105" s="244"/>
      <c r="AQ105" s="244"/>
      <c r="AR105" s="244"/>
      <c r="AS105" s="244"/>
      <c r="AT105" s="244"/>
      <c r="AU105" s="244"/>
      <c r="AV105" s="244"/>
      <c r="AW105" s="244"/>
      <c r="AX105" s="244"/>
      <c r="AY105" s="244"/>
      <c r="AZ105" s="244"/>
      <c r="BA105" s="244"/>
      <c r="BB105" s="244"/>
      <c r="BC105" s="244"/>
      <c r="BD105" s="244"/>
      <c r="BE105" s="244"/>
    </row>
    <row r="106" spans="1:57" ht="7.5" customHeight="1">
      <c r="A106" s="17"/>
      <c r="B106" s="17"/>
      <c r="C106" s="17"/>
      <c r="D106" s="17"/>
      <c r="E106" s="17"/>
      <c r="F106" s="17"/>
      <c r="G106" s="17"/>
      <c r="H106" s="17"/>
      <c r="I106" s="17"/>
      <c r="J106" s="17"/>
      <c r="K106" s="17"/>
      <c r="L106" s="17"/>
      <c r="M106" s="255"/>
      <c r="N106" s="255"/>
      <c r="O106" s="255"/>
      <c r="P106" s="255"/>
      <c r="Q106" s="255"/>
      <c r="R106" s="255"/>
      <c r="S106" s="255"/>
      <c r="T106" s="255"/>
      <c r="U106" s="255"/>
      <c r="V106" s="255"/>
      <c r="W106" s="255"/>
      <c r="X106" s="255"/>
      <c r="Y106" s="255"/>
      <c r="Z106" s="255"/>
      <c r="AA106" s="244"/>
      <c r="AB106" s="244"/>
      <c r="AC106" s="244"/>
      <c r="AD106" s="244"/>
      <c r="AE106" s="244"/>
      <c r="AF106" s="244"/>
      <c r="AG106" s="244"/>
      <c r="AH106" s="244"/>
      <c r="AI106" s="244"/>
      <c r="AJ106" s="244"/>
      <c r="AK106" s="244"/>
      <c r="AL106" s="244"/>
      <c r="AM106" s="244"/>
      <c r="AN106" s="244"/>
      <c r="AO106" s="244"/>
      <c r="AP106" s="244"/>
      <c r="AQ106" s="244"/>
      <c r="AR106" s="244"/>
      <c r="AS106" s="244"/>
      <c r="AT106" s="244"/>
      <c r="AU106" s="244"/>
      <c r="AV106" s="244"/>
      <c r="AW106" s="244"/>
      <c r="AX106" s="244"/>
      <c r="AY106" s="244"/>
      <c r="AZ106" s="244"/>
      <c r="BA106" s="244"/>
      <c r="BB106" s="244"/>
      <c r="BC106" s="244"/>
      <c r="BD106" s="244"/>
      <c r="BE106" s="244"/>
    </row>
    <row r="107" spans="1:57" ht="7.5" customHeight="1">
      <c r="A107" s="17"/>
      <c r="B107" s="17"/>
      <c r="C107" s="17"/>
      <c r="D107" s="17"/>
      <c r="E107" s="17"/>
      <c r="F107" s="17"/>
      <c r="G107" s="17"/>
      <c r="H107" s="17"/>
      <c r="I107" s="17"/>
      <c r="J107" s="17"/>
      <c r="K107" s="17"/>
      <c r="L107" s="17"/>
      <c r="M107" s="255"/>
      <c r="N107" s="255"/>
      <c r="O107" s="255"/>
      <c r="P107" s="255"/>
      <c r="Q107" s="255"/>
      <c r="R107" s="255"/>
      <c r="S107" s="255"/>
      <c r="T107" s="255"/>
      <c r="U107" s="255"/>
      <c r="V107" s="255"/>
      <c r="W107" s="255"/>
      <c r="X107" s="255"/>
      <c r="Y107" s="255"/>
      <c r="Z107" s="255"/>
      <c r="AA107" s="244"/>
      <c r="AB107" s="244"/>
      <c r="AC107" s="244"/>
      <c r="AD107" s="244"/>
      <c r="AE107" s="244"/>
      <c r="AF107" s="244"/>
      <c r="AG107" s="244"/>
      <c r="AH107" s="244"/>
      <c r="AI107" s="244"/>
      <c r="AJ107" s="244"/>
      <c r="AK107" s="244"/>
      <c r="AL107" s="244"/>
      <c r="AM107" s="244"/>
      <c r="AN107" s="244"/>
      <c r="AO107" s="244"/>
      <c r="AP107" s="244"/>
      <c r="AQ107" s="244"/>
      <c r="AR107" s="244"/>
      <c r="AS107" s="244"/>
      <c r="AT107" s="244"/>
      <c r="AU107" s="244"/>
      <c r="AV107" s="244"/>
      <c r="AW107" s="244"/>
      <c r="AX107" s="244"/>
      <c r="AY107" s="244"/>
      <c r="AZ107" s="244"/>
      <c r="BA107" s="244"/>
      <c r="BB107" s="244"/>
      <c r="BC107" s="244"/>
      <c r="BD107" s="244"/>
      <c r="BE107" s="244"/>
    </row>
    <row r="108" spans="1:57" ht="7.5" customHeight="1">
      <c r="A108" s="17"/>
      <c r="B108" s="17"/>
      <c r="C108" s="17"/>
      <c r="D108" s="17"/>
      <c r="E108" s="17"/>
      <c r="F108" s="17"/>
      <c r="G108" s="17"/>
      <c r="H108" s="17"/>
      <c r="I108" s="17"/>
      <c r="J108" s="17"/>
      <c r="K108" s="17"/>
      <c r="L108" s="17"/>
      <c r="M108" s="256" t="s">
        <v>22</v>
      </c>
      <c r="N108" s="256"/>
      <c r="O108" s="256"/>
      <c r="P108" s="256"/>
      <c r="Q108" s="256"/>
      <c r="R108" s="256"/>
      <c r="S108" s="256"/>
      <c r="T108" s="256"/>
      <c r="U108" s="256"/>
      <c r="V108" s="256"/>
      <c r="W108" s="256"/>
      <c r="X108" s="256"/>
      <c r="Y108" s="256"/>
      <c r="Z108" s="256"/>
      <c r="AA108" s="244"/>
      <c r="AB108" s="244"/>
      <c r="AC108" s="244"/>
      <c r="AD108" s="244"/>
      <c r="AE108" s="244"/>
      <c r="AF108" s="244"/>
      <c r="AG108" s="244"/>
      <c r="AH108" s="244"/>
      <c r="AI108" s="244"/>
      <c r="AJ108" s="244"/>
      <c r="AK108" s="244"/>
      <c r="AL108" s="244"/>
      <c r="AM108" s="244"/>
      <c r="AN108" s="244"/>
      <c r="AO108" s="244"/>
      <c r="AP108" s="244"/>
      <c r="AQ108" s="244"/>
      <c r="AR108" s="244"/>
      <c r="AS108" s="244"/>
      <c r="AT108" s="244"/>
      <c r="AU108" s="244"/>
      <c r="AV108" s="244"/>
      <c r="AW108" s="244"/>
      <c r="AX108" s="244"/>
      <c r="AY108" s="244"/>
      <c r="AZ108" s="244"/>
      <c r="BA108" s="244"/>
      <c r="BB108" s="244"/>
      <c r="BC108" s="244"/>
      <c r="BD108" s="244"/>
      <c r="BE108" s="244"/>
    </row>
    <row r="109" spans="1:57" ht="7.5" customHeight="1">
      <c r="A109" s="17"/>
      <c r="B109" s="17"/>
      <c r="C109" s="17"/>
      <c r="D109" s="17"/>
      <c r="E109" s="17"/>
      <c r="F109" s="17"/>
      <c r="G109" s="17"/>
      <c r="H109" s="17"/>
      <c r="I109" s="17"/>
      <c r="J109" s="17"/>
      <c r="K109" s="17"/>
      <c r="L109" s="17"/>
      <c r="M109" s="256"/>
      <c r="N109" s="256"/>
      <c r="O109" s="256"/>
      <c r="P109" s="256"/>
      <c r="Q109" s="256"/>
      <c r="R109" s="256"/>
      <c r="S109" s="256"/>
      <c r="T109" s="256"/>
      <c r="U109" s="256"/>
      <c r="V109" s="256"/>
      <c r="W109" s="256"/>
      <c r="X109" s="256"/>
      <c r="Y109" s="256"/>
      <c r="Z109" s="256"/>
      <c r="AA109" s="244"/>
      <c r="AB109" s="244"/>
      <c r="AC109" s="244"/>
      <c r="AD109" s="244"/>
      <c r="AE109" s="244"/>
      <c r="AF109" s="244"/>
      <c r="AG109" s="244"/>
      <c r="AH109" s="244"/>
      <c r="AI109" s="244"/>
      <c r="AJ109" s="244"/>
      <c r="AK109" s="244"/>
      <c r="AL109" s="244"/>
      <c r="AM109" s="244"/>
      <c r="AN109" s="244"/>
      <c r="AO109" s="244"/>
      <c r="AP109" s="244"/>
      <c r="AQ109" s="244"/>
      <c r="AR109" s="244"/>
      <c r="AS109" s="244"/>
      <c r="AT109" s="244"/>
      <c r="AU109" s="244"/>
      <c r="AV109" s="244"/>
      <c r="AW109" s="244"/>
      <c r="AX109" s="244"/>
      <c r="AY109" s="244"/>
      <c r="AZ109" s="244"/>
      <c r="BA109" s="244"/>
      <c r="BB109" s="244"/>
      <c r="BC109" s="244"/>
      <c r="BD109" s="244"/>
      <c r="BE109" s="244"/>
    </row>
    <row r="110" spans="1:57" ht="7.5" customHeight="1">
      <c r="A110" s="17"/>
      <c r="B110" s="17"/>
      <c r="C110" s="17"/>
      <c r="D110" s="17"/>
      <c r="E110" s="17"/>
      <c r="F110" s="17"/>
      <c r="G110" s="17"/>
      <c r="H110" s="17"/>
      <c r="I110" s="17"/>
      <c r="J110" s="17"/>
      <c r="K110" s="17"/>
      <c r="L110" s="17"/>
      <c r="M110" s="256"/>
      <c r="N110" s="256"/>
      <c r="O110" s="256"/>
      <c r="P110" s="256"/>
      <c r="Q110" s="256"/>
      <c r="R110" s="256"/>
      <c r="S110" s="256"/>
      <c r="T110" s="256"/>
      <c r="U110" s="256"/>
      <c r="V110" s="256"/>
      <c r="W110" s="256"/>
      <c r="X110" s="256"/>
      <c r="Y110" s="256"/>
      <c r="Z110" s="256"/>
      <c r="AA110" s="244"/>
      <c r="AB110" s="244"/>
      <c r="AC110" s="244"/>
      <c r="AD110" s="244"/>
      <c r="AE110" s="244"/>
      <c r="AF110" s="244"/>
      <c r="AG110" s="244"/>
      <c r="AH110" s="244"/>
      <c r="AI110" s="244"/>
      <c r="AJ110" s="244"/>
      <c r="AK110" s="244"/>
      <c r="AL110" s="244"/>
      <c r="AM110" s="244"/>
      <c r="AN110" s="244"/>
      <c r="AO110" s="244"/>
      <c r="AP110" s="244"/>
      <c r="AQ110" s="244"/>
      <c r="AR110" s="244"/>
      <c r="AS110" s="244"/>
      <c r="AT110" s="244"/>
      <c r="AU110" s="244"/>
      <c r="AV110" s="244"/>
      <c r="AW110" s="244"/>
      <c r="AX110" s="244"/>
      <c r="AY110" s="244"/>
      <c r="AZ110" s="244"/>
      <c r="BA110" s="244"/>
      <c r="BB110" s="244"/>
      <c r="BC110" s="244"/>
      <c r="BD110" s="244"/>
      <c r="BE110" s="244"/>
    </row>
    <row r="111" spans="1:57" ht="7.5" customHeight="1" thickBot="1">
      <c r="A111" s="19"/>
      <c r="B111" s="19"/>
      <c r="C111" s="19"/>
      <c r="D111" s="19"/>
      <c r="E111" s="19"/>
      <c r="F111" s="19"/>
      <c r="G111" s="19"/>
      <c r="H111" s="19"/>
      <c r="I111" s="19"/>
      <c r="J111" s="19"/>
      <c r="K111" s="19"/>
      <c r="L111" s="19"/>
      <c r="M111" s="257"/>
      <c r="N111" s="257"/>
      <c r="O111" s="257"/>
      <c r="P111" s="257"/>
      <c r="Q111" s="257"/>
      <c r="R111" s="257"/>
      <c r="S111" s="257"/>
      <c r="T111" s="257"/>
      <c r="U111" s="257"/>
      <c r="V111" s="257"/>
      <c r="W111" s="257"/>
      <c r="X111" s="257"/>
      <c r="Y111" s="257"/>
      <c r="Z111" s="257"/>
      <c r="AA111" s="245"/>
      <c r="AB111" s="245"/>
      <c r="AC111" s="245"/>
      <c r="AD111" s="245"/>
      <c r="AE111" s="245"/>
      <c r="AF111" s="245"/>
      <c r="AG111" s="245"/>
      <c r="AH111" s="245"/>
      <c r="AI111" s="245"/>
      <c r="AJ111" s="245"/>
      <c r="AK111" s="245"/>
      <c r="AL111" s="245"/>
      <c r="AM111" s="245"/>
      <c r="AN111" s="245"/>
      <c r="AO111" s="245"/>
      <c r="AP111" s="245"/>
      <c r="AQ111" s="245"/>
      <c r="AR111" s="245"/>
      <c r="AS111" s="245"/>
      <c r="AT111" s="245"/>
      <c r="AU111" s="245"/>
      <c r="AV111" s="245"/>
      <c r="AW111" s="245"/>
      <c r="AX111" s="245"/>
      <c r="AY111" s="245"/>
      <c r="AZ111" s="245"/>
      <c r="BA111" s="245"/>
      <c r="BB111" s="245"/>
      <c r="BC111" s="245"/>
      <c r="BD111" s="245"/>
      <c r="BE111" s="245"/>
    </row>
    <row r="112" spans="1:57" ht="7.5" customHeight="1">
      <c r="A112" s="17"/>
      <c r="B112" s="17"/>
      <c r="C112" s="17"/>
      <c r="D112" s="17"/>
      <c r="E112" s="17"/>
      <c r="F112" s="17"/>
      <c r="G112" s="17"/>
      <c r="H112" s="17"/>
      <c r="I112" s="17"/>
      <c r="J112" s="17"/>
      <c r="K112" s="17"/>
      <c r="L112" s="17"/>
      <c r="M112" s="254" t="s">
        <v>76</v>
      </c>
      <c r="N112" s="254"/>
      <c r="O112" s="254"/>
      <c r="P112" s="254"/>
      <c r="Q112" s="254"/>
      <c r="R112" s="254"/>
      <c r="S112" s="254"/>
      <c r="T112" s="254"/>
      <c r="U112" s="254"/>
      <c r="V112" s="254"/>
      <c r="W112" s="254"/>
      <c r="X112" s="254"/>
      <c r="Y112" s="254"/>
      <c r="Z112" s="254"/>
      <c r="AA112" s="246">
        <f>ROUND(為替!E24, 4) * 1</f>
        <v>18.8</v>
      </c>
      <c r="AB112" s="246"/>
      <c r="AC112" s="246"/>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A112" s="246"/>
      <c r="BB112" s="246"/>
      <c r="BC112" s="246"/>
      <c r="BD112" s="246"/>
      <c r="BE112" s="246"/>
    </row>
    <row r="113" spans="1:57" ht="7.5" customHeight="1">
      <c r="A113" s="17"/>
      <c r="B113" s="17"/>
      <c r="C113" s="17"/>
      <c r="D113" s="17"/>
      <c r="E113" s="17"/>
      <c r="F113" s="17"/>
      <c r="G113" s="17"/>
      <c r="H113" s="17"/>
      <c r="I113" s="17"/>
      <c r="J113" s="17"/>
      <c r="K113" s="17"/>
      <c r="L113" s="17"/>
      <c r="M113" s="255"/>
      <c r="N113" s="255"/>
      <c r="O113" s="255"/>
      <c r="P113" s="255"/>
      <c r="Q113" s="255"/>
      <c r="R113" s="255"/>
      <c r="S113" s="255"/>
      <c r="T113" s="255"/>
      <c r="U113" s="255"/>
      <c r="V113" s="255"/>
      <c r="W113" s="255"/>
      <c r="X113" s="255"/>
      <c r="Y113" s="255"/>
      <c r="Z113" s="255"/>
      <c r="AA113" s="244"/>
      <c r="AB113" s="244"/>
      <c r="AC113" s="244"/>
      <c r="AD113" s="244"/>
      <c r="AE113" s="244"/>
      <c r="AF113" s="244"/>
      <c r="AG113" s="244"/>
      <c r="AH113" s="244"/>
      <c r="AI113" s="244"/>
      <c r="AJ113" s="244"/>
      <c r="AK113" s="244"/>
      <c r="AL113" s="244"/>
      <c r="AM113" s="244"/>
      <c r="AN113" s="244"/>
      <c r="AO113" s="244"/>
      <c r="AP113" s="244"/>
      <c r="AQ113" s="244"/>
      <c r="AR113" s="244"/>
      <c r="AS113" s="244"/>
      <c r="AT113" s="244"/>
      <c r="AU113" s="244"/>
      <c r="AV113" s="244"/>
      <c r="AW113" s="244"/>
      <c r="AX113" s="244"/>
      <c r="AY113" s="244"/>
      <c r="AZ113" s="244"/>
      <c r="BA113" s="244"/>
      <c r="BB113" s="244"/>
      <c r="BC113" s="244"/>
      <c r="BD113" s="244"/>
      <c r="BE113" s="244"/>
    </row>
    <row r="114" spans="1:57" ht="7.5" customHeight="1">
      <c r="A114" s="17"/>
      <c r="B114" s="17"/>
      <c r="C114" s="17"/>
      <c r="D114" s="17"/>
      <c r="E114" s="17"/>
      <c r="F114" s="17"/>
      <c r="G114" s="17"/>
      <c r="H114" s="17"/>
      <c r="I114" s="17"/>
      <c r="J114" s="17"/>
      <c r="K114" s="17"/>
      <c r="L114" s="17"/>
      <c r="M114" s="255"/>
      <c r="N114" s="255"/>
      <c r="O114" s="255"/>
      <c r="P114" s="255"/>
      <c r="Q114" s="255"/>
      <c r="R114" s="255"/>
      <c r="S114" s="255"/>
      <c r="T114" s="255"/>
      <c r="U114" s="255"/>
      <c r="V114" s="255"/>
      <c r="W114" s="255"/>
      <c r="X114" s="255"/>
      <c r="Y114" s="255"/>
      <c r="Z114" s="255"/>
      <c r="AA114" s="244"/>
      <c r="AB114" s="244"/>
      <c r="AC114" s="244"/>
      <c r="AD114" s="244"/>
      <c r="AE114" s="244"/>
      <c r="AF114" s="244"/>
      <c r="AG114" s="244"/>
      <c r="AH114" s="244"/>
      <c r="AI114" s="244"/>
      <c r="AJ114" s="244"/>
      <c r="AK114" s="244"/>
      <c r="AL114" s="244"/>
      <c r="AM114" s="244"/>
      <c r="AN114" s="244"/>
      <c r="AO114" s="244"/>
      <c r="AP114" s="244"/>
      <c r="AQ114" s="244"/>
      <c r="AR114" s="244"/>
      <c r="AS114" s="244"/>
      <c r="AT114" s="244"/>
      <c r="AU114" s="244"/>
      <c r="AV114" s="244"/>
      <c r="AW114" s="244"/>
      <c r="AX114" s="244"/>
      <c r="AY114" s="244"/>
      <c r="AZ114" s="244"/>
      <c r="BA114" s="244"/>
      <c r="BB114" s="244"/>
      <c r="BC114" s="244"/>
      <c r="BD114" s="244"/>
      <c r="BE114" s="244"/>
    </row>
    <row r="115" spans="1:57" ht="7.5" customHeight="1">
      <c r="A115" s="17"/>
      <c r="B115" s="17"/>
      <c r="C115" s="17"/>
      <c r="D115" s="17"/>
      <c r="E115" s="17"/>
      <c r="F115" s="17"/>
      <c r="G115" s="17"/>
      <c r="H115" s="17"/>
      <c r="I115" s="17"/>
      <c r="J115" s="17"/>
      <c r="K115" s="17"/>
      <c r="L115" s="17"/>
      <c r="M115" s="255"/>
      <c r="N115" s="255"/>
      <c r="O115" s="255"/>
      <c r="P115" s="255"/>
      <c r="Q115" s="255"/>
      <c r="R115" s="255"/>
      <c r="S115" s="255"/>
      <c r="T115" s="255"/>
      <c r="U115" s="255"/>
      <c r="V115" s="255"/>
      <c r="W115" s="255"/>
      <c r="X115" s="255"/>
      <c r="Y115" s="255"/>
      <c r="Z115" s="255"/>
      <c r="AA115" s="244"/>
      <c r="AB115" s="244"/>
      <c r="AC115" s="244"/>
      <c r="AD115" s="244"/>
      <c r="AE115" s="244"/>
      <c r="AF115" s="244"/>
      <c r="AG115" s="244"/>
      <c r="AH115" s="244"/>
      <c r="AI115" s="244"/>
      <c r="AJ115" s="244"/>
      <c r="AK115" s="244"/>
      <c r="AL115" s="244"/>
      <c r="AM115" s="244"/>
      <c r="AN115" s="244"/>
      <c r="AO115" s="244"/>
      <c r="AP115" s="244"/>
      <c r="AQ115" s="244"/>
      <c r="AR115" s="244"/>
      <c r="AS115" s="244"/>
      <c r="AT115" s="244"/>
      <c r="AU115" s="244"/>
      <c r="AV115" s="244"/>
      <c r="AW115" s="244"/>
      <c r="AX115" s="244"/>
      <c r="AY115" s="244"/>
      <c r="AZ115" s="244"/>
      <c r="BA115" s="244"/>
      <c r="BB115" s="244"/>
      <c r="BC115" s="244"/>
      <c r="BD115" s="244"/>
      <c r="BE115" s="244"/>
    </row>
    <row r="116" spans="1:57" ht="7.5" customHeight="1">
      <c r="A116" s="17"/>
      <c r="B116" s="17"/>
      <c r="C116" s="17"/>
      <c r="D116" s="17"/>
      <c r="E116" s="17"/>
      <c r="F116" s="17"/>
      <c r="G116" s="17"/>
      <c r="H116" s="17"/>
      <c r="I116" s="17"/>
      <c r="J116" s="17"/>
      <c r="K116" s="17"/>
      <c r="L116" s="17"/>
      <c r="M116" s="255"/>
      <c r="N116" s="255"/>
      <c r="O116" s="255"/>
      <c r="P116" s="255"/>
      <c r="Q116" s="255"/>
      <c r="R116" s="255"/>
      <c r="S116" s="255"/>
      <c r="T116" s="255"/>
      <c r="U116" s="255"/>
      <c r="V116" s="255"/>
      <c r="W116" s="255"/>
      <c r="X116" s="255"/>
      <c r="Y116" s="255"/>
      <c r="Z116" s="255"/>
      <c r="AA116" s="244"/>
      <c r="AB116" s="244"/>
      <c r="AC116" s="244"/>
      <c r="AD116" s="244"/>
      <c r="AE116" s="244"/>
      <c r="AF116" s="244"/>
      <c r="AG116" s="244"/>
      <c r="AH116" s="244"/>
      <c r="AI116" s="244"/>
      <c r="AJ116" s="244"/>
      <c r="AK116" s="244"/>
      <c r="AL116" s="244"/>
      <c r="AM116" s="244"/>
      <c r="AN116" s="244"/>
      <c r="AO116" s="244"/>
      <c r="AP116" s="244"/>
      <c r="AQ116" s="244"/>
      <c r="AR116" s="244"/>
      <c r="AS116" s="244"/>
      <c r="AT116" s="244"/>
      <c r="AU116" s="244"/>
      <c r="AV116" s="244"/>
      <c r="AW116" s="244"/>
      <c r="AX116" s="244"/>
      <c r="AY116" s="244"/>
      <c r="AZ116" s="244"/>
      <c r="BA116" s="244"/>
      <c r="BB116" s="244"/>
      <c r="BC116" s="244"/>
      <c r="BD116" s="244"/>
      <c r="BE116" s="244"/>
    </row>
    <row r="117" spans="1:57" ht="7.5" customHeight="1">
      <c r="A117" s="17"/>
      <c r="B117" s="17"/>
      <c r="C117" s="17"/>
      <c r="D117" s="17"/>
      <c r="E117" s="17"/>
      <c r="F117" s="17"/>
      <c r="G117" s="17"/>
      <c r="H117" s="17"/>
      <c r="I117" s="17"/>
      <c r="J117" s="17"/>
      <c r="K117" s="17"/>
      <c r="L117" s="17"/>
      <c r="M117" s="255"/>
      <c r="N117" s="255"/>
      <c r="O117" s="255"/>
      <c r="P117" s="255"/>
      <c r="Q117" s="255"/>
      <c r="R117" s="255"/>
      <c r="S117" s="255"/>
      <c r="T117" s="255"/>
      <c r="U117" s="255"/>
      <c r="V117" s="255"/>
      <c r="W117" s="255"/>
      <c r="X117" s="255"/>
      <c r="Y117" s="255"/>
      <c r="Z117" s="255"/>
      <c r="AA117" s="244"/>
      <c r="AB117" s="244"/>
      <c r="AC117" s="244"/>
      <c r="AD117" s="244"/>
      <c r="AE117" s="244"/>
      <c r="AF117" s="244"/>
      <c r="AG117" s="244"/>
      <c r="AH117" s="244"/>
      <c r="AI117" s="244"/>
      <c r="AJ117" s="244"/>
      <c r="AK117" s="244"/>
      <c r="AL117" s="244"/>
      <c r="AM117" s="244"/>
      <c r="AN117" s="244"/>
      <c r="AO117" s="244"/>
      <c r="AP117" s="244"/>
      <c r="AQ117" s="244"/>
      <c r="AR117" s="244"/>
      <c r="AS117" s="244"/>
      <c r="AT117" s="244"/>
      <c r="AU117" s="244"/>
      <c r="AV117" s="244"/>
      <c r="AW117" s="244"/>
      <c r="AX117" s="244"/>
      <c r="AY117" s="244"/>
      <c r="AZ117" s="244"/>
      <c r="BA117" s="244"/>
      <c r="BB117" s="244"/>
      <c r="BC117" s="244"/>
      <c r="BD117" s="244"/>
      <c r="BE117" s="244"/>
    </row>
    <row r="118" spans="1:57" ht="7.5" customHeight="1">
      <c r="A118" s="17"/>
      <c r="B118" s="17"/>
      <c r="C118" s="17"/>
      <c r="D118" s="17"/>
      <c r="E118" s="17"/>
      <c r="F118" s="17"/>
      <c r="G118" s="17"/>
      <c r="H118" s="17"/>
      <c r="I118" s="17"/>
      <c r="J118" s="17"/>
      <c r="K118" s="17"/>
      <c r="L118" s="17"/>
      <c r="M118" s="255"/>
      <c r="N118" s="255"/>
      <c r="O118" s="255"/>
      <c r="P118" s="255"/>
      <c r="Q118" s="255"/>
      <c r="R118" s="255"/>
      <c r="S118" s="255"/>
      <c r="T118" s="255"/>
      <c r="U118" s="255"/>
      <c r="V118" s="255"/>
      <c r="W118" s="255"/>
      <c r="X118" s="255"/>
      <c r="Y118" s="255"/>
      <c r="Z118" s="255"/>
      <c r="AA118" s="244"/>
      <c r="AB118" s="244"/>
      <c r="AC118" s="244"/>
      <c r="AD118" s="244"/>
      <c r="AE118" s="244"/>
      <c r="AF118" s="244"/>
      <c r="AG118" s="244"/>
      <c r="AH118" s="244"/>
      <c r="AI118" s="244"/>
      <c r="AJ118" s="244"/>
      <c r="AK118" s="244"/>
      <c r="AL118" s="244"/>
      <c r="AM118" s="244"/>
      <c r="AN118" s="244"/>
      <c r="AO118" s="244"/>
      <c r="AP118" s="244"/>
      <c r="AQ118" s="244"/>
      <c r="AR118" s="244"/>
      <c r="AS118" s="244"/>
      <c r="AT118" s="244"/>
      <c r="AU118" s="244"/>
      <c r="AV118" s="244"/>
      <c r="AW118" s="244"/>
      <c r="AX118" s="244"/>
      <c r="AY118" s="244"/>
      <c r="AZ118" s="244"/>
      <c r="BA118" s="244"/>
      <c r="BB118" s="244"/>
      <c r="BC118" s="244"/>
      <c r="BD118" s="244"/>
      <c r="BE118" s="244"/>
    </row>
    <row r="119" spans="1:57" ht="7.5" customHeight="1">
      <c r="A119" s="17"/>
      <c r="B119" s="17"/>
      <c r="C119" s="17"/>
      <c r="D119" s="17"/>
      <c r="E119" s="17"/>
      <c r="F119" s="17"/>
      <c r="G119" s="17"/>
      <c r="H119" s="17"/>
      <c r="I119" s="17"/>
      <c r="J119" s="17"/>
      <c r="K119" s="17"/>
      <c r="L119" s="17"/>
      <c r="M119" s="256" t="s">
        <v>75</v>
      </c>
      <c r="N119" s="256"/>
      <c r="O119" s="256"/>
      <c r="P119" s="256"/>
      <c r="Q119" s="256"/>
      <c r="R119" s="256"/>
      <c r="S119" s="256"/>
      <c r="T119" s="256"/>
      <c r="U119" s="256"/>
      <c r="V119" s="256"/>
      <c r="W119" s="256"/>
      <c r="X119" s="256"/>
      <c r="Y119" s="256"/>
      <c r="Z119" s="256"/>
      <c r="AA119" s="244"/>
      <c r="AB119" s="244"/>
      <c r="AC119" s="244"/>
      <c r="AD119" s="244"/>
      <c r="AE119" s="244"/>
      <c r="AF119" s="244"/>
      <c r="AG119" s="244"/>
      <c r="AH119" s="244"/>
      <c r="AI119" s="244"/>
      <c r="AJ119" s="244"/>
      <c r="AK119" s="244"/>
      <c r="AL119" s="244"/>
      <c r="AM119" s="244"/>
      <c r="AN119" s="244"/>
      <c r="AO119" s="244"/>
      <c r="AP119" s="244"/>
      <c r="AQ119" s="244"/>
      <c r="AR119" s="244"/>
      <c r="AS119" s="244"/>
      <c r="AT119" s="244"/>
      <c r="AU119" s="244"/>
      <c r="AV119" s="244"/>
      <c r="AW119" s="244"/>
      <c r="AX119" s="244"/>
      <c r="AY119" s="244"/>
      <c r="AZ119" s="244"/>
      <c r="BA119" s="244"/>
      <c r="BB119" s="244"/>
      <c r="BC119" s="244"/>
      <c r="BD119" s="244"/>
      <c r="BE119" s="244"/>
    </row>
    <row r="120" spans="1:57" ht="7.5" customHeight="1">
      <c r="A120" s="17"/>
      <c r="B120" s="17"/>
      <c r="C120" s="17"/>
      <c r="D120" s="17"/>
      <c r="E120" s="17"/>
      <c r="F120" s="17"/>
      <c r="G120" s="17"/>
      <c r="H120" s="17"/>
      <c r="I120" s="17"/>
      <c r="J120" s="17"/>
      <c r="K120" s="17"/>
      <c r="L120" s="17"/>
      <c r="M120" s="256"/>
      <c r="N120" s="256"/>
      <c r="O120" s="256"/>
      <c r="P120" s="256"/>
      <c r="Q120" s="256"/>
      <c r="R120" s="256"/>
      <c r="S120" s="256"/>
      <c r="T120" s="256"/>
      <c r="U120" s="256"/>
      <c r="V120" s="256"/>
      <c r="W120" s="256"/>
      <c r="X120" s="256"/>
      <c r="Y120" s="256"/>
      <c r="Z120" s="256"/>
      <c r="AA120" s="244"/>
      <c r="AB120" s="244"/>
      <c r="AC120" s="244"/>
      <c r="AD120" s="244"/>
      <c r="AE120" s="244"/>
      <c r="AF120" s="244"/>
      <c r="AG120" s="244"/>
      <c r="AH120" s="244"/>
      <c r="AI120" s="244"/>
      <c r="AJ120" s="244"/>
      <c r="AK120" s="244"/>
      <c r="AL120" s="244"/>
      <c r="AM120" s="244"/>
      <c r="AN120" s="244"/>
      <c r="AO120" s="244"/>
      <c r="AP120" s="244"/>
      <c r="AQ120" s="244"/>
      <c r="AR120" s="244"/>
      <c r="AS120" s="244"/>
      <c r="AT120" s="244"/>
      <c r="AU120" s="244"/>
      <c r="AV120" s="244"/>
      <c r="AW120" s="244"/>
      <c r="AX120" s="244"/>
      <c r="AY120" s="244"/>
      <c r="AZ120" s="244"/>
      <c r="BA120" s="244"/>
      <c r="BB120" s="244"/>
      <c r="BC120" s="244"/>
      <c r="BD120" s="244"/>
      <c r="BE120" s="244"/>
    </row>
    <row r="121" spans="1:57" ht="7.5" customHeight="1">
      <c r="A121" s="17"/>
      <c r="B121" s="17"/>
      <c r="C121" s="17"/>
      <c r="D121" s="17"/>
      <c r="E121" s="17"/>
      <c r="F121" s="17"/>
      <c r="G121" s="17"/>
      <c r="H121" s="17"/>
      <c r="I121" s="17"/>
      <c r="J121" s="17"/>
      <c r="K121" s="17"/>
      <c r="L121" s="17"/>
      <c r="M121" s="256"/>
      <c r="N121" s="256"/>
      <c r="O121" s="256"/>
      <c r="P121" s="256"/>
      <c r="Q121" s="256"/>
      <c r="R121" s="256"/>
      <c r="S121" s="256"/>
      <c r="T121" s="256"/>
      <c r="U121" s="256"/>
      <c r="V121" s="256"/>
      <c r="W121" s="256"/>
      <c r="X121" s="256"/>
      <c r="Y121" s="256"/>
      <c r="Z121" s="256"/>
      <c r="AA121" s="244"/>
      <c r="AB121" s="244"/>
      <c r="AC121" s="244"/>
      <c r="AD121" s="244"/>
      <c r="AE121" s="244"/>
      <c r="AF121" s="244"/>
      <c r="AG121" s="244"/>
      <c r="AH121" s="244"/>
      <c r="AI121" s="244"/>
      <c r="AJ121" s="244"/>
      <c r="AK121" s="244"/>
      <c r="AL121" s="244"/>
      <c r="AM121" s="244"/>
      <c r="AN121" s="244"/>
      <c r="AO121" s="244"/>
      <c r="AP121" s="244"/>
      <c r="AQ121" s="244"/>
      <c r="AR121" s="244"/>
      <c r="AS121" s="244"/>
      <c r="AT121" s="244"/>
      <c r="AU121" s="244"/>
      <c r="AV121" s="244"/>
      <c r="AW121" s="244"/>
      <c r="AX121" s="244"/>
      <c r="AY121" s="244"/>
      <c r="AZ121" s="244"/>
      <c r="BA121" s="244"/>
      <c r="BB121" s="244"/>
      <c r="BC121" s="244"/>
      <c r="BD121" s="244"/>
      <c r="BE121" s="244"/>
    </row>
    <row r="122" spans="1:57" ht="7.5" customHeight="1" thickBot="1">
      <c r="A122" s="19"/>
      <c r="B122" s="19"/>
      <c r="C122" s="19"/>
      <c r="D122" s="19"/>
      <c r="E122" s="19"/>
      <c r="F122" s="19"/>
      <c r="G122" s="19"/>
      <c r="H122" s="19"/>
      <c r="I122" s="19"/>
      <c r="J122" s="19"/>
      <c r="K122" s="19"/>
      <c r="L122" s="19"/>
      <c r="M122" s="257"/>
      <c r="N122" s="257"/>
      <c r="O122" s="257"/>
      <c r="P122" s="257"/>
      <c r="Q122" s="257"/>
      <c r="R122" s="257"/>
      <c r="S122" s="257"/>
      <c r="T122" s="257"/>
      <c r="U122" s="257"/>
      <c r="V122" s="257"/>
      <c r="W122" s="257"/>
      <c r="X122" s="257"/>
      <c r="Y122" s="257"/>
      <c r="Z122" s="257"/>
      <c r="AA122" s="245"/>
      <c r="AB122" s="245"/>
      <c r="AC122" s="245"/>
      <c r="AD122" s="245"/>
      <c r="AE122" s="245"/>
      <c r="AF122" s="245"/>
      <c r="AG122" s="245"/>
      <c r="AH122" s="245"/>
      <c r="AI122" s="245"/>
      <c r="AJ122" s="245"/>
      <c r="AK122" s="245"/>
      <c r="AL122" s="245"/>
      <c r="AM122" s="245"/>
      <c r="AN122" s="245"/>
      <c r="AO122" s="245"/>
      <c r="AP122" s="245"/>
      <c r="AQ122" s="245"/>
      <c r="AR122" s="245"/>
      <c r="AS122" s="245"/>
      <c r="AT122" s="245"/>
      <c r="AU122" s="245"/>
      <c r="AV122" s="245"/>
      <c r="AW122" s="245"/>
      <c r="AX122" s="245"/>
      <c r="AY122" s="245"/>
      <c r="AZ122" s="245"/>
      <c r="BA122" s="245"/>
      <c r="BB122" s="245"/>
      <c r="BC122" s="245"/>
      <c r="BD122" s="245"/>
      <c r="BE122" s="245"/>
    </row>
    <row r="123" spans="1:57" ht="7.5" customHeight="1">
      <c r="A123" s="17"/>
      <c r="B123" s="17"/>
      <c r="C123" s="17"/>
      <c r="D123" s="17"/>
      <c r="E123" s="17"/>
      <c r="F123" s="17"/>
      <c r="G123" s="17"/>
      <c r="H123" s="17"/>
      <c r="I123" s="17"/>
      <c r="J123" s="17"/>
      <c r="K123" s="17"/>
      <c r="L123" s="17"/>
      <c r="M123" s="254" t="s">
        <v>84</v>
      </c>
      <c r="N123" s="254"/>
      <c r="O123" s="254"/>
      <c r="P123" s="254"/>
      <c r="Q123" s="254"/>
      <c r="R123" s="254"/>
      <c r="S123" s="254"/>
      <c r="T123" s="254"/>
      <c r="U123" s="254"/>
      <c r="V123" s="254"/>
      <c r="W123" s="254"/>
      <c r="X123" s="254"/>
      <c r="Y123" s="254"/>
      <c r="Z123" s="254"/>
      <c r="AA123" s="246">
        <f>ROUND(為替!G24, 4) * 1</f>
        <v>4.76</v>
      </c>
      <c r="AB123" s="246"/>
      <c r="AC123" s="246"/>
      <c r="AD123" s="246"/>
      <c r="AE123" s="246"/>
      <c r="AF123" s="246"/>
      <c r="AG123" s="246"/>
      <c r="AH123" s="246"/>
      <c r="AI123" s="246"/>
      <c r="AJ123" s="246"/>
      <c r="AK123" s="246"/>
      <c r="AL123" s="246"/>
      <c r="AM123" s="246"/>
      <c r="AN123" s="246"/>
      <c r="AO123" s="246"/>
      <c r="AP123" s="246"/>
      <c r="AQ123" s="246"/>
      <c r="AR123" s="246"/>
      <c r="AS123" s="246"/>
      <c r="AT123" s="246"/>
      <c r="AU123" s="246"/>
      <c r="AV123" s="246"/>
      <c r="AW123" s="246"/>
      <c r="AX123" s="246"/>
      <c r="AY123" s="246"/>
      <c r="AZ123" s="246"/>
      <c r="BA123" s="246"/>
      <c r="BB123" s="246"/>
      <c r="BC123" s="246"/>
      <c r="BD123" s="246"/>
      <c r="BE123" s="246"/>
    </row>
    <row r="124" spans="1:57" ht="7.5" customHeight="1">
      <c r="A124" s="17"/>
      <c r="B124" s="17"/>
      <c r="C124" s="17"/>
      <c r="D124" s="17"/>
      <c r="E124" s="17"/>
      <c r="F124" s="17"/>
      <c r="G124" s="17"/>
      <c r="H124" s="17"/>
      <c r="I124" s="17"/>
      <c r="J124" s="17"/>
      <c r="K124" s="17"/>
      <c r="L124" s="17"/>
      <c r="M124" s="255"/>
      <c r="N124" s="255"/>
      <c r="O124" s="255"/>
      <c r="P124" s="255"/>
      <c r="Q124" s="255"/>
      <c r="R124" s="255"/>
      <c r="S124" s="255"/>
      <c r="T124" s="255"/>
      <c r="U124" s="255"/>
      <c r="V124" s="255"/>
      <c r="W124" s="255"/>
      <c r="X124" s="255"/>
      <c r="Y124" s="255"/>
      <c r="Z124" s="255"/>
      <c r="AA124" s="244"/>
      <c r="AB124" s="244"/>
      <c r="AC124" s="244"/>
      <c r="AD124" s="244"/>
      <c r="AE124" s="244"/>
      <c r="AF124" s="244"/>
      <c r="AG124" s="244"/>
      <c r="AH124" s="244"/>
      <c r="AI124" s="244"/>
      <c r="AJ124" s="244"/>
      <c r="AK124" s="244"/>
      <c r="AL124" s="244"/>
      <c r="AM124" s="244"/>
      <c r="AN124" s="244"/>
      <c r="AO124" s="244"/>
      <c r="AP124" s="244"/>
      <c r="AQ124" s="244"/>
      <c r="AR124" s="244"/>
      <c r="AS124" s="244"/>
      <c r="AT124" s="244"/>
      <c r="AU124" s="244"/>
      <c r="AV124" s="244"/>
      <c r="AW124" s="244"/>
      <c r="AX124" s="244"/>
      <c r="AY124" s="244"/>
      <c r="AZ124" s="244"/>
      <c r="BA124" s="244"/>
      <c r="BB124" s="244"/>
      <c r="BC124" s="244"/>
      <c r="BD124" s="244"/>
      <c r="BE124" s="244"/>
    </row>
    <row r="125" spans="1:57" ht="7.5" customHeight="1">
      <c r="A125" s="17"/>
      <c r="B125" s="17"/>
      <c r="C125" s="17"/>
      <c r="D125" s="17"/>
      <c r="E125" s="17"/>
      <c r="F125" s="17"/>
      <c r="G125" s="17"/>
      <c r="H125" s="17"/>
      <c r="I125" s="17"/>
      <c r="J125" s="17"/>
      <c r="K125" s="17"/>
      <c r="L125" s="17"/>
      <c r="M125" s="255"/>
      <c r="N125" s="255"/>
      <c r="O125" s="255"/>
      <c r="P125" s="255"/>
      <c r="Q125" s="255"/>
      <c r="R125" s="255"/>
      <c r="S125" s="255"/>
      <c r="T125" s="255"/>
      <c r="U125" s="255"/>
      <c r="V125" s="255"/>
      <c r="W125" s="255"/>
      <c r="X125" s="255"/>
      <c r="Y125" s="255"/>
      <c r="Z125" s="255"/>
      <c r="AA125" s="244"/>
      <c r="AB125" s="244"/>
      <c r="AC125" s="244"/>
      <c r="AD125" s="244"/>
      <c r="AE125" s="244"/>
      <c r="AF125" s="244"/>
      <c r="AG125" s="244"/>
      <c r="AH125" s="244"/>
      <c r="AI125" s="244"/>
      <c r="AJ125" s="244"/>
      <c r="AK125" s="244"/>
      <c r="AL125" s="244"/>
      <c r="AM125" s="244"/>
      <c r="AN125" s="244"/>
      <c r="AO125" s="244"/>
      <c r="AP125" s="244"/>
      <c r="AQ125" s="244"/>
      <c r="AR125" s="244"/>
      <c r="AS125" s="244"/>
      <c r="AT125" s="244"/>
      <c r="AU125" s="244"/>
      <c r="AV125" s="244"/>
      <c r="AW125" s="244"/>
      <c r="AX125" s="244"/>
      <c r="AY125" s="244"/>
      <c r="AZ125" s="244"/>
      <c r="BA125" s="244"/>
      <c r="BB125" s="244"/>
      <c r="BC125" s="244"/>
      <c r="BD125" s="244"/>
      <c r="BE125" s="244"/>
    </row>
    <row r="126" spans="1:57" ht="7.5" customHeight="1">
      <c r="A126" s="17"/>
      <c r="B126" s="17"/>
      <c r="C126" s="17"/>
      <c r="D126" s="17"/>
      <c r="E126" s="17"/>
      <c r="F126" s="17"/>
      <c r="G126" s="17"/>
      <c r="H126" s="17"/>
      <c r="I126" s="17"/>
      <c r="J126" s="17"/>
      <c r="K126" s="17"/>
      <c r="L126" s="17"/>
      <c r="M126" s="255"/>
      <c r="N126" s="255"/>
      <c r="O126" s="255"/>
      <c r="P126" s="255"/>
      <c r="Q126" s="255"/>
      <c r="R126" s="255"/>
      <c r="S126" s="255"/>
      <c r="T126" s="255"/>
      <c r="U126" s="255"/>
      <c r="V126" s="255"/>
      <c r="W126" s="255"/>
      <c r="X126" s="255"/>
      <c r="Y126" s="255"/>
      <c r="Z126" s="255"/>
      <c r="AA126" s="244"/>
      <c r="AB126" s="244"/>
      <c r="AC126" s="244"/>
      <c r="AD126" s="244"/>
      <c r="AE126" s="244"/>
      <c r="AF126" s="244"/>
      <c r="AG126" s="244"/>
      <c r="AH126" s="244"/>
      <c r="AI126" s="244"/>
      <c r="AJ126" s="244"/>
      <c r="AK126" s="244"/>
      <c r="AL126" s="244"/>
      <c r="AM126" s="244"/>
      <c r="AN126" s="244"/>
      <c r="AO126" s="244"/>
      <c r="AP126" s="244"/>
      <c r="AQ126" s="244"/>
      <c r="AR126" s="244"/>
      <c r="AS126" s="244"/>
      <c r="AT126" s="244"/>
      <c r="AU126" s="244"/>
      <c r="AV126" s="244"/>
      <c r="AW126" s="244"/>
      <c r="AX126" s="244"/>
      <c r="AY126" s="244"/>
      <c r="AZ126" s="244"/>
      <c r="BA126" s="244"/>
      <c r="BB126" s="244"/>
      <c r="BC126" s="244"/>
      <c r="BD126" s="244"/>
      <c r="BE126" s="244"/>
    </row>
    <row r="127" spans="1:57" ht="7.5" customHeight="1">
      <c r="A127" s="17"/>
      <c r="B127" s="17"/>
      <c r="C127" s="17"/>
      <c r="D127" s="17"/>
      <c r="E127" s="17"/>
      <c r="F127" s="17"/>
      <c r="G127" s="17"/>
      <c r="H127" s="17"/>
      <c r="I127" s="17"/>
      <c r="J127" s="17"/>
      <c r="K127" s="17"/>
      <c r="L127" s="17"/>
      <c r="M127" s="255"/>
      <c r="N127" s="255"/>
      <c r="O127" s="255"/>
      <c r="P127" s="255"/>
      <c r="Q127" s="255"/>
      <c r="R127" s="255"/>
      <c r="S127" s="255"/>
      <c r="T127" s="255"/>
      <c r="U127" s="255"/>
      <c r="V127" s="255"/>
      <c r="W127" s="255"/>
      <c r="X127" s="255"/>
      <c r="Y127" s="255"/>
      <c r="Z127" s="255"/>
      <c r="AA127" s="244"/>
      <c r="AB127" s="244"/>
      <c r="AC127" s="244"/>
      <c r="AD127" s="244"/>
      <c r="AE127" s="244"/>
      <c r="AF127" s="244"/>
      <c r="AG127" s="244"/>
      <c r="AH127" s="244"/>
      <c r="AI127" s="244"/>
      <c r="AJ127" s="244"/>
      <c r="AK127" s="244"/>
      <c r="AL127" s="244"/>
      <c r="AM127" s="244"/>
      <c r="AN127" s="244"/>
      <c r="AO127" s="244"/>
      <c r="AP127" s="244"/>
      <c r="AQ127" s="244"/>
      <c r="AR127" s="244"/>
      <c r="AS127" s="244"/>
      <c r="AT127" s="244"/>
      <c r="AU127" s="244"/>
      <c r="AV127" s="244"/>
      <c r="AW127" s="244"/>
      <c r="AX127" s="244"/>
      <c r="AY127" s="244"/>
      <c r="AZ127" s="244"/>
      <c r="BA127" s="244"/>
      <c r="BB127" s="244"/>
      <c r="BC127" s="244"/>
      <c r="BD127" s="244"/>
      <c r="BE127" s="244"/>
    </row>
    <row r="128" spans="1:57" ht="7.5" customHeight="1">
      <c r="A128" s="17"/>
      <c r="B128" s="17"/>
      <c r="C128" s="17"/>
      <c r="D128" s="17"/>
      <c r="E128" s="17"/>
      <c r="F128" s="17"/>
      <c r="G128" s="17"/>
      <c r="H128" s="17"/>
      <c r="I128" s="17"/>
      <c r="J128" s="17"/>
      <c r="K128" s="17"/>
      <c r="L128" s="17"/>
      <c r="M128" s="255"/>
      <c r="N128" s="255"/>
      <c r="O128" s="255"/>
      <c r="P128" s="255"/>
      <c r="Q128" s="255"/>
      <c r="R128" s="255"/>
      <c r="S128" s="255"/>
      <c r="T128" s="255"/>
      <c r="U128" s="255"/>
      <c r="V128" s="255"/>
      <c r="W128" s="255"/>
      <c r="X128" s="255"/>
      <c r="Y128" s="255"/>
      <c r="Z128" s="255"/>
      <c r="AA128" s="244"/>
      <c r="AB128" s="244"/>
      <c r="AC128" s="244"/>
      <c r="AD128" s="244"/>
      <c r="AE128" s="244"/>
      <c r="AF128" s="244"/>
      <c r="AG128" s="244"/>
      <c r="AH128" s="244"/>
      <c r="AI128" s="244"/>
      <c r="AJ128" s="244"/>
      <c r="AK128" s="244"/>
      <c r="AL128" s="244"/>
      <c r="AM128" s="244"/>
      <c r="AN128" s="244"/>
      <c r="AO128" s="244"/>
      <c r="AP128" s="244"/>
      <c r="AQ128" s="244"/>
      <c r="AR128" s="244"/>
      <c r="AS128" s="244"/>
      <c r="AT128" s="244"/>
      <c r="AU128" s="244"/>
      <c r="AV128" s="244"/>
      <c r="AW128" s="244"/>
      <c r="AX128" s="244"/>
      <c r="AY128" s="244"/>
      <c r="AZ128" s="244"/>
      <c r="BA128" s="244"/>
      <c r="BB128" s="244"/>
      <c r="BC128" s="244"/>
      <c r="BD128" s="244"/>
      <c r="BE128" s="244"/>
    </row>
    <row r="129" spans="1:69" ht="7.5" customHeight="1">
      <c r="A129" s="17"/>
      <c r="B129" s="17"/>
      <c r="C129" s="17"/>
      <c r="D129" s="17"/>
      <c r="E129" s="17"/>
      <c r="F129" s="17"/>
      <c r="G129" s="17"/>
      <c r="H129" s="17"/>
      <c r="I129" s="17"/>
      <c r="J129" s="17"/>
      <c r="K129" s="17"/>
      <c r="L129" s="17"/>
      <c r="M129" s="255"/>
      <c r="N129" s="255"/>
      <c r="O129" s="255"/>
      <c r="P129" s="255"/>
      <c r="Q129" s="255"/>
      <c r="R129" s="255"/>
      <c r="S129" s="255"/>
      <c r="T129" s="255"/>
      <c r="U129" s="255"/>
      <c r="V129" s="255"/>
      <c r="W129" s="255"/>
      <c r="X129" s="255"/>
      <c r="Y129" s="255"/>
      <c r="Z129" s="255"/>
      <c r="AA129" s="244"/>
      <c r="AB129" s="244"/>
      <c r="AC129" s="244"/>
      <c r="AD129" s="244"/>
      <c r="AE129" s="244"/>
      <c r="AF129" s="244"/>
      <c r="AG129" s="244"/>
      <c r="AH129" s="244"/>
      <c r="AI129" s="244"/>
      <c r="AJ129" s="244"/>
      <c r="AK129" s="244"/>
      <c r="AL129" s="244"/>
      <c r="AM129" s="244"/>
      <c r="AN129" s="244"/>
      <c r="AO129" s="244"/>
      <c r="AP129" s="244"/>
      <c r="AQ129" s="244"/>
      <c r="AR129" s="244"/>
      <c r="AS129" s="244"/>
      <c r="AT129" s="244"/>
      <c r="AU129" s="244"/>
      <c r="AV129" s="244"/>
      <c r="AW129" s="244"/>
      <c r="AX129" s="244"/>
      <c r="AY129" s="244"/>
      <c r="AZ129" s="244"/>
      <c r="BA129" s="244"/>
      <c r="BB129" s="244"/>
      <c r="BC129" s="244"/>
      <c r="BD129" s="244"/>
      <c r="BE129" s="244"/>
    </row>
    <row r="130" spans="1:69" ht="7.5" customHeight="1">
      <c r="A130" s="17"/>
      <c r="B130" s="17"/>
      <c r="C130" s="17"/>
      <c r="D130" s="17"/>
      <c r="E130" s="17"/>
      <c r="F130" s="17"/>
      <c r="G130" s="17"/>
      <c r="H130" s="17"/>
      <c r="I130" s="17"/>
      <c r="J130" s="17"/>
      <c r="K130" s="17"/>
      <c r="L130" s="17"/>
      <c r="M130" s="256" t="s">
        <v>21</v>
      </c>
      <c r="N130" s="256"/>
      <c r="O130" s="256"/>
      <c r="P130" s="256"/>
      <c r="Q130" s="256"/>
      <c r="R130" s="256"/>
      <c r="S130" s="256"/>
      <c r="T130" s="256"/>
      <c r="U130" s="256"/>
      <c r="V130" s="256"/>
      <c r="W130" s="256"/>
      <c r="X130" s="256"/>
      <c r="Y130" s="256"/>
      <c r="Z130" s="256"/>
      <c r="AA130" s="244"/>
      <c r="AB130" s="244"/>
      <c r="AC130" s="244"/>
      <c r="AD130" s="244"/>
      <c r="AE130" s="244"/>
      <c r="AF130" s="244"/>
      <c r="AG130" s="244"/>
      <c r="AH130" s="244"/>
      <c r="AI130" s="244"/>
      <c r="AJ130" s="244"/>
      <c r="AK130" s="244"/>
      <c r="AL130" s="244"/>
      <c r="AM130" s="244"/>
      <c r="AN130" s="244"/>
      <c r="AO130" s="244"/>
      <c r="AP130" s="244"/>
      <c r="AQ130" s="244"/>
      <c r="AR130" s="244"/>
      <c r="AS130" s="244"/>
      <c r="AT130" s="244"/>
      <c r="AU130" s="244"/>
      <c r="AV130" s="244"/>
      <c r="AW130" s="244"/>
      <c r="AX130" s="244"/>
      <c r="AY130" s="244"/>
      <c r="AZ130" s="244"/>
      <c r="BA130" s="244"/>
      <c r="BB130" s="244"/>
      <c r="BC130" s="244"/>
      <c r="BD130" s="244"/>
      <c r="BE130" s="244"/>
    </row>
    <row r="131" spans="1:69" ht="7.5" customHeight="1">
      <c r="A131" s="17"/>
      <c r="B131" s="17"/>
      <c r="C131" s="17"/>
      <c r="D131" s="17"/>
      <c r="E131" s="17"/>
      <c r="F131" s="17"/>
      <c r="G131" s="17"/>
      <c r="H131" s="17"/>
      <c r="I131" s="17"/>
      <c r="J131" s="17"/>
      <c r="K131" s="17"/>
      <c r="L131" s="17"/>
      <c r="M131" s="256"/>
      <c r="N131" s="256"/>
      <c r="O131" s="256"/>
      <c r="P131" s="256"/>
      <c r="Q131" s="256"/>
      <c r="R131" s="256"/>
      <c r="S131" s="256"/>
      <c r="T131" s="256"/>
      <c r="U131" s="256"/>
      <c r="V131" s="256"/>
      <c r="W131" s="256"/>
      <c r="X131" s="256"/>
      <c r="Y131" s="256"/>
      <c r="Z131" s="256"/>
      <c r="AA131" s="244"/>
      <c r="AB131" s="244"/>
      <c r="AC131" s="244"/>
      <c r="AD131" s="244"/>
      <c r="AE131" s="244"/>
      <c r="AF131" s="244"/>
      <c r="AG131" s="244"/>
      <c r="AH131" s="244"/>
      <c r="AI131" s="244"/>
      <c r="AJ131" s="244"/>
      <c r="AK131" s="244"/>
      <c r="AL131" s="244"/>
      <c r="AM131" s="244"/>
      <c r="AN131" s="244"/>
      <c r="AO131" s="244"/>
      <c r="AP131" s="244"/>
      <c r="AQ131" s="244"/>
      <c r="AR131" s="244"/>
      <c r="AS131" s="244"/>
      <c r="AT131" s="244"/>
      <c r="AU131" s="244"/>
      <c r="AV131" s="244"/>
      <c r="AW131" s="244"/>
      <c r="AX131" s="244"/>
      <c r="AY131" s="244"/>
      <c r="AZ131" s="244"/>
      <c r="BA131" s="244"/>
      <c r="BB131" s="244"/>
      <c r="BC131" s="244"/>
      <c r="BD131" s="244"/>
      <c r="BE131" s="244"/>
    </row>
    <row r="132" spans="1:69" ht="7.5" customHeight="1">
      <c r="A132" s="17"/>
      <c r="B132" s="17"/>
      <c r="C132" s="17"/>
      <c r="D132" s="17"/>
      <c r="E132" s="17"/>
      <c r="F132" s="17"/>
      <c r="G132" s="17"/>
      <c r="H132" s="17"/>
      <c r="I132" s="17"/>
      <c r="J132" s="17"/>
      <c r="K132" s="17"/>
      <c r="L132" s="17"/>
      <c r="M132" s="256"/>
      <c r="N132" s="256"/>
      <c r="O132" s="256"/>
      <c r="P132" s="256"/>
      <c r="Q132" s="256"/>
      <c r="R132" s="256"/>
      <c r="S132" s="256"/>
      <c r="T132" s="256"/>
      <c r="U132" s="256"/>
      <c r="V132" s="256"/>
      <c r="W132" s="256"/>
      <c r="X132" s="256"/>
      <c r="Y132" s="256"/>
      <c r="Z132" s="256"/>
      <c r="AA132" s="244"/>
      <c r="AB132" s="244"/>
      <c r="AC132" s="244"/>
      <c r="AD132" s="244"/>
      <c r="AE132" s="244"/>
      <c r="AF132" s="244"/>
      <c r="AG132" s="244"/>
      <c r="AH132" s="244"/>
      <c r="AI132" s="244"/>
      <c r="AJ132" s="244"/>
      <c r="AK132" s="244"/>
      <c r="AL132" s="244"/>
      <c r="AM132" s="244"/>
      <c r="AN132" s="244"/>
      <c r="AO132" s="244"/>
      <c r="AP132" s="244"/>
      <c r="AQ132" s="244"/>
      <c r="AR132" s="244"/>
      <c r="AS132" s="244"/>
      <c r="AT132" s="244"/>
      <c r="AU132" s="244"/>
      <c r="AV132" s="244"/>
      <c r="AW132" s="244"/>
      <c r="AX132" s="244"/>
      <c r="AY132" s="244"/>
      <c r="AZ132" s="244"/>
      <c r="BA132" s="244"/>
      <c r="BB132" s="244"/>
      <c r="BC132" s="244"/>
      <c r="BD132" s="244"/>
      <c r="BE132" s="244"/>
    </row>
    <row r="133" spans="1:69" ht="7.5" customHeight="1" thickBot="1">
      <c r="A133" s="19"/>
      <c r="B133" s="19"/>
      <c r="C133" s="19"/>
      <c r="D133" s="19"/>
      <c r="E133" s="19"/>
      <c r="F133" s="19"/>
      <c r="G133" s="19"/>
      <c r="H133" s="19"/>
      <c r="I133" s="19"/>
      <c r="J133" s="19"/>
      <c r="K133" s="19"/>
      <c r="L133" s="19"/>
      <c r="M133" s="257"/>
      <c r="N133" s="257"/>
      <c r="O133" s="257"/>
      <c r="P133" s="257"/>
      <c r="Q133" s="257"/>
      <c r="R133" s="257"/>
      <c r="S133" s="257"/>
      <c r="T133" s="257"/>
      <c r="U133" s="257"/>
      <c r="V133" s="257"/>
      <c r="W133" s="257"/>
      <c r="X133" s="257"/>
      <c r="Y133" s="257"/>
      <c r="Z133" s="257"/>
      <c r="AA133" s="245"/>
      <c r="AB133" s="245"/>
      <c r="AC133" s="245"/>
      <c r="AD133" s="245"/>
      <c r="AE133" s="245"/>
      <c r="AF133" s="245"/>
      <c r="AG133" s="245"/>
      <c r="AH133" s="245"/>
      <c r="AI133" s="245"/>
      <c r="AJ133" s="245"/>
      <c r="AK133" s="245"/>
      <c r="AL133" s="245"/>
      <c r="AM133" s="245"/>
      <c r="AN133" s="245"/>
      <c r="AO133" s="245"/>
      <c r="AP133" s="245"/>
      <c r="AQ133" s="245"/>
      <c r="AR133" s="245"/>
      <c r="AS133" s="245"/>
      <c r="AT133" s="245"/>
      <c r="AU133" s="245"/>
      <c r="AV133" s="245"/>
      <c r="AW133" s="245"/>
      <c r="AX133" s="245"/>
      <c r="AY133" s="245"/>
      <c r="AZ133" s="245"/>
      <c r="BA133" s="245"/>
      <c r="BB133" s="245"/>
      <c r="BC133" s="245"/>
      <c r="BD133" s="245"/>
      <c r="BE133" s="245"/>
    </row>
    <row r="134" spans="1:69" ht="7.5" customHeight="1">
      <c r="A134" s="20"/>
      <c r="B134" s="20"/>
      <c r="C134" s="20"/>
      <c r="D134" s="20"/>
      <c r="E134" s="20"/>
      <c r="F134" s="20"/>
      <c r="G134" s="20"/>
      <c r="H134" s="20"/>
      <c r="I134" s="20"/>
      <c r="J134" s="20"/>
      <c r="K134" s="20"/>
      <c r="L134" s="20"/>
      <c r="M134" s="254" t="s">
        <v>26</v>
      </c>
      <c r="N134" s="254"/>
      <c r="O134" s="254"/>
      <c r="P134" s="254"/>
      <c r="Q134" s="254"/>
      <c r="R134" s="254"/>
      <c r="S134" s="254"/>
      <c r="T134" s="254"/>
      <c r="U134" s="254"/>
      <c r="V134" s="254"/>
      <c r="W134" s="254"/>
      <c r="X134" s="254"/>
      <c r="Y134" s="254"/>
      <c r="Z134" s="254"/>
      <c r="AA134" s="246">
        <f>ROUND(為替!I24, 4) * 1</f>
        <v>4.84</v>
      </c>
      <c r="AB134" s="246"/>
      <c r="AC134" s="246"/>
      <c r="AD134" s="246"/>
      <c r="AE134" s="246"/>
      <c r="AF134" s="246"/>
      <c r="AG134" s="246"/>
      <c r="AH134" s="246"/>
      <c r="AI134" s="246"/>
      <c r="AJ134" s="246"/>
      <c r="AK134" s="246"/>
      <c r="AL134" s="246"/>
      <c r="AM134" s="246"/>
      <c r="AN134" s="246"/>
      <c r="AO134" s="246"/>
      <c r="AP134" s="246"/>
      <c r="AQ134" s="246"/>
      <c r="AR134" s="246"/>
      <c r="AS134" s="246"/>
      <c r="AT134" s="246"/>
      <c r="AU134" s="246"/>
      <c r="AV134" s="246"/>
      <c r="AW134" s="246"/>
      <c r="AX134" s="246"/>
      <c r="AY134" s="246"/>
      <c r="AZ134" s="246"/>
      <c r="BA134" s="246"/>
      <c r="BB134" s="246"/>
      <c r="BC134" s="246"/>
      <c r="BD134" s="246"/>
      <c r="BE134" s="246"/>
    </row>
    <row r="135" spans="1:69" ht="7.5" customHeight="1">
      <c r="A135" s="17"/>
      <c r="B135" s="17"/>
      <c r="C135" s="17"/>
      <c r="D135" s="17"/>
      <c r="E135" s="17"/>
      <c r="F135" s="17"/>
      <c r="G135" s="17"/>
      <c r="H135" s="17"/>
      <c r="I135" s="17"/>
      <c r="J135" s="17"/>
      <c r="K135" s="17"/>
      <c r="L135" s="17"/>
      <c r="M135" s="255"/>
      <c r="N135" s="255"/>
      <c r="O135" s="255"/>
      <c r="P135" s="255"/>
      <c r="Q135" s="255"/>
      <c r="R135" s="255"/>
      <c r="S135" s="255"/>
      <c r="T135" s="255"/>
      <c r="U135" s="255"/>
      <c r="V135" s="255"/>
      <c r="W135" s="255"/>
      <c r="X135" s="255"/>
      <c r="Y135" s="255"/>
      <c r="Z135" s="255"/>
      <c r="AA135" s="244"/>
      <c r="AB135" s="244"/>
      <c r="AC135" s="244"/>
      <c r="AD135" s="244"/>
      <c r="AE135" s="244"/>
      <c r="AF135" s="244"/>
      <c r="AG135" s="244"/>
      <c r="AH135" s="244"/>
      <c r="AI135" s="244"/>
      <c r="AJ135" s="244"/>
      <c r="AK135" s="244"/>
      <c r="AL135" s="244"/>
      <c r="AM135" s="244"/>
      <c r="AN135" s="244"/>
      <c r="AO135" s="244"/>
      <c r="AP135" s="244"/>
      <c r="AQ135" s="244"/>
      <c r="AR135" s="244"/>
      <c r="AS135" s="244"/>
      <c r="AT135" s="244"/>
      <c r="AU135" s="244"/>
      <c r="AV135" s="244"/>
      <c r="AW135" s="244"/>
      <c r="AX135" s="244"/>
      <c r="AY135" s="244"/>
      <c r="AZ135" s="244"/>
      <c r="BA135" s="244"/>
      <c r="BB135" s="244"/>
      <c r="BC135" s="244"/>
      <c r="BD135" s="244"/>
      <c r="BE135" s="244"/>
    </row>
    <row r="136" spans="1:69" ht="7.5" customHeight="1">
      <c r="A136" s="17"/>
      <c r="B136" s="17"/>
      <c r="C136" s="17"/>
      <c r="D136" s="17"/>
      <c r="E136" s="17"/>
      <c r="F136" s="17"/>
      <c r="G136" s="17"/>
      <c r="H136" s="17"/>
      <c r="I136" s="17"/>
      <c r="J136" s="17"/>
      <c r="K136" s="17"/>
      <c r="L136" s="17"/>
      <c r="M136" s="255"/>
      <c r="N136" s="255"/>
      <c r="O136" s="255"/>
      <c r="P136" s="255"/>
      <c r="Q136" s="255"/>
      <c r="R136" s="255"/>
      <c r="S136" s="255"/>
      <c r="T136" s="255"/>
      <c r="U136" s="255"/>
      <c r="V136" s="255"/>
      <c r="W136" s="255"/>
      <c r="X136" s="255"/>
      <c r="Y136" s="255"/>
      <c r="Z136" s="255"/>
      <c r="AA136" s="244"/>
      <c r="AB136" s="244"/>
      <c r="AC136" s="244"/>
      <c r="AD136" s="244"/>
      <c r="AE136" s="244"/>
      <c r="AF136" s="244"/>
      <c r="AG136" s="244"/>
      <c r="AH136" s="244"/>
      <c r="AI136" s="244"/>
      <c r="AJ136" s="244"/>
      <c r="AK136" s="244"/>
      <c r="AL136" s="244"/>
      <c r="AM136" s="244"/>
      <c r="AN136" s="244"/>
      <c r="AO136" s="244"/>
      <c r="AP136" s="244"/>
      <c r="AQ136" s="244"/>
      <c r="AR136" s="244"/>
      <c r="AS136" s="244"/>
      <c r="AT136" s="244"/>
      <c r="AU136" s="244"/>
      <c r="AV136" s="244"/>
      <c r="AW136" s="244"/>
      <c r="AX136" s="244"/>
      <c r="AY136" s="244"/>
      <c r="AZ136" s="244"/>
      <c r="BA136" s="244"/>
      <c r="BB136" s="244"/>
      <c r="BC136" s="244"/>
      <c r="BD136" s="244"/>
      <c r="BE136" s="244"/>
    </row>
    <row r="137" spans="1:69" ht="7.5" customHeight="1">
      <c r="A137" s="17"/>
      <c r="B137" s="17"/>
      <c r="C137" s="17"/>
      <c r="D137" s="17"/>
      <c r="E137" s="17"/>
      <c r="F137" s="17"/>
      <c r="G137" s="17"/>
      <c r="H137" s="17"/>
      <c r="I137" s="17"/>
      <c r="J137" s="17"/>
      <c r="K137" s="17"/>
      <c r="L137" s="17"/>
      <c r="M137" s="255"/>
      <c r="N137" s="255"/>
      <c r="O137" s="255"/>
      <c r="P137" s="255"/>
      <c r="Q137" s="255"/>
      <c r="R137" s="255"/>
      <c r="S137" s="255"/>
      <c r="T137" s="255"/>
      <c r="U137" s="255"/>
      <c r="V137" s="255"/>
      <c r="W137" s="255"/>
      <c r="X137" s="255"/>
      <c r="Y137" s="255"/>
      <c r="Z137" s="255"/>
      <c r="AA137" s="244"/>
      <c r="AB137" s="244"/>
      <c r="AC137" s="244"/>
      <c r="AD137" s="244"/>
      <c r="AE137" s="244"/>
      <c r="AF137" s="244"/>
      <c r="AG137" s="244"/>
      <c r="AH137" s="244"/>
      <c r="AI137" s="244"/>
      <c r="AJ137" s="244"/>
      <c r="AK137" s="244"/>
      <c r="AL137" s="244"/>
      <c r="AM137" s="244"/>
      <c r="AN137" s="244"/>
      <c r="AO137" s="244"/>
      <c r="AP137" s="244"/>
      <c r="AQ137" s="244"/>
      <c r="AR137" s="244"/>
      <c r="AS137" s="244"/>
      <c r="AT137" s="244"/>
      <c r="AU137" s="244"/>
      <c r="AV137" s="244"/>
      <c r="AW137" s="244"/>
      <c r="AX137" s="244"/>
      <c r="AY137" s="244"/>
      <c r="AZ137" s="244"/>
      <c r="BA137" s="244"/>
      <c r="BB137" s="244"/>
      <c r="BC137" s="244"/>
      <c r="BD137" s="244"/>
      <c r="BE137" s="244"/>
    </row>
    <row r="138" spans="1:69" ht="7.5" customHeight="1">
      <c r="A138" s="17"/>
      <c r="B138" s="17"/>
      <c r="C138" s="17"/>
      <c r="D138" s="17"/>
      <c r="E138" s="17"/>
      <c r="F138" s="17"/>
      <c r="G138" s="17"/>
      <c r="H138" s="17"/>
      <c r="I138" s="17"/>
      <c r="J138" s="17"/>
      <c r="K138" s="17"/>
      <c r="L138" s="17"/>
      <c r="M138" s="255"/>
      <c r="N138" s="255"/>
      <c r="O138" s="255"/>
      <c r="P138" s="255"/>
      <c r="Q138" s="255"/>
      <c r="R138" s="255"/>
      <c r="S138" s="255"/>
      <c r="T138" s="255"/>
      <c r="U138" s="255"/>
      <c r="V138" s="255"/>
      <c r="W138" s="255"/>
      <c r="X138" s="255"/>
      <c r="Y138" s="255"/>
      <c r="Z138" s="255"/>
      <c r="AA138" s="244"/>
      <c r="AB138" s="244"/>
      <c r="AC138" s="244"/>
      <c r="AD138" s="244"/>
      <c r="AE138" s="244"/>
      <c r="AF138" s="244"/>
      <c r="AG138" s="244"/>
      <c r="AH138" s="244"/>
      <c r="AI138" s="244"/>
      <c r="AJ138" s="244"/>
      <c r="AK138" s="244"/>
      <c r="AL138" s="244"/>
      <c r="AM138" s="244"/>
      <c r="AN138" s="244"/>
      <c r="AO138" s="244"/>
      <c r="AP138" s="244"/>
      <c r="AQ138" s="244"/>
      <c r="AR138" s="244"/>
      <c r="AS138" s="244"/>
      <c r="AT138" s="244"/>
      <c r="AU138" s="244"/>
      <c r="AV138" s="244"/>
      <c r="AW138" s="244"/>
      <c r="AX138" s="244"/>
      <c r="AY138" s="244"/>
      <c r="AZ138" s="244"/>
      <c r="BA138" s="244"/>
      <c r="BB138" s="244"/>
      <c r="BC138" s="244"/>
      <c r="BD138" s="244"/>
      <c r="BE138" s="244"/>
    </row>
    <row r="139" spans="1:69" ht="7.5" customHeight="1">
      <c r="A139" s="17"/>
      <c r="B139" s="17"/>
      <c r="C139" s="17"/>
      <c r="D139" s="17"/>
      <c r="E139" s="17"/>
      <c r="F139" s="17"/>
      <c r="G139" s="17"/>
      <c r="H139" s="17"/>
      <c r="I139" s="17"/>
      <c r="J139" s="17"/>
      <c r="K139" s="17"/>
      <c r="L139" s="17"/>
      <c r="M139" s="255"/>
      <c r="N139" s="255"/>
      <c r="O139" s="255"/>
      <c r="P139" s="255"/>
      <c r="Q139" s="255"/>
      <c r="R139" s="255"/>
      <c r="S139" s="255"/>
      <c r="T139" s="255"/>
      <c r="U139" s="255"/>
      <c r="V139" s="255"/>
      <c r="W139" s="255"/>
      <c r="X139" s="255"/>
      <c r="Y139" s="255"/>
      <c r="Z139" s="255"/>
      <c r="AA139" s="244"/>
      <c r="AB139" s="244"/>
      <c r="AC139" s="244"/>
      <c r="AD139" s="244"/>
      <c r="AE139" s="244"/>
      <c r="AF139" s="244"/>
      <c r="AG139" s="244"/>
      <c r="AH139" s="244"/>
      <c r="AI139" s="244"/>
      <c r="AJ139" s="244"/>
      <c r="AK139" s="244"/>
      <c r="AL139" s="244"/>
      <c r="AM139" s="244"/>
      <c r="AN139" s="244"/>
      <c r="AO139" s="244"/>
      <c r="AP139" s="244"/>
      <c r="AQ139" s="244"/>
      <c r="AR139" s="244"/>
      <c r="AS139" s="244"/>
      <c r="AT139" s="244"/>
      <c r="AU139" s="244"/>
      <c r="AV139" s="244"/>
      <c r="AW139" s="244"/>
      <c r="AX139" s="244"/>
      <c r="AY139" s="244"/>
      <c r="AZ139" s="244"/>
      <c r="BA139" s="244"/>
      <c r="BB139" s="244"/>
      <c r="BC139" s="244"/>
      <c r="BD139" s="244"/>
      <c r="BE139" s="244"/>
      <c r="BQ139"/>
    </row>
    <row r="140" spans="1:69" ht="7.5" customHeight="1">
      <c r="A140" s="17"/>
      <c r="B140" s="17"/>
      <c r="C140" s="17"/>
      <c r="D140" s="17"/>
      <c r="E140" s="17"/>
      <c r="F140" s="17"/>
      <c r="G140" s="17"/>
      <c r="H140" s="17"/>
      <c r="I140" s="17"/>
      <c r="J140" s="17"/>
      <c r="K140" s="17"/>
      <c r="L140" s="17"/>
      <c r="M140" s="255"/>
      <c r="N140" s="255"/>
      <c r="O140" s="255"/>
      <c r="P140" s="255"/>
      <c r="Q140" s="255"/>
      <c r="R140" s="255"/>
      <c r="S140" s="255"/>
      <c r="T140" s="255"/>
      <c r="U140" s="255"/>
      <c r="V140" s="255"/>
      <c r="W140" s="255"/>
      <c r="X140" s="255"/>
      <c r="Y140" s="255"/>
      <c r="Z140" s="255"/>
      <c r="AA140" s="244"/>
      <c r="AB140" s="244"/>
      <c r="AC140" s="244"/>
      <c r="AD140" s="244"/>
      <c r="AE140" s="244"/>
      <c r="AF140" s="244"/>
      <c r="AG140" s="244"/>
      <c r="AH140" s="244"/>
      <c r="AI140" s="244"/>
      <c r="AJ140" s="244"/>
      <c r="AK140" s="244"/>
      <c r="AL140" s="244"/>
      <c r="AM140" s="244"/>
      <c r="AN140" s="244"/>
      <c r="AO140" s="244"/>
      <c r="AP140" s="244"/>
      <c r="AQ140" s="244"/>
      <c r="AR140" s="244"/>
      <c r="AS140" s="244"/>
      <c r="AT140" s="244"/>
      <c r="AU140" s="244"/>
      <c r="AV140" s="244"/>
      <c r="AW140" s="244"/>
      <c r="AX140" s="244"/>
      <c r="AY140" s="244"/>
      <c r="AZ140" s="244"/>
      <c r="BA140" s="244"/>
      <c r="BB140" s="244"/>
      <c r="BC140" s="244"/>
      <c r="BD140" s="244"/>
      <c r="BE140" s="244"/>
    </row>
    <row r="141" spans="1:69" ht="7.5" customHeight="1">
      <c r="A141" s="17"/>
      <c r="B141" s="17"/>
      <c r="C141" s="17"/>
      <c r="D141" s="17"/>
      <c r="E141" s="17"/>
      <c r="F141" s="17"/>
      <c r="G141" s="17"/>
      <c r="H141" s="17"/>
      <c r="I141" s="17"/>
      <c r="J141" s="17"/>
      <c r="K141" s="17"/>
      <c r="L141" s="17"/>
      <c r="M141" s="256" t="s">
        <v>11</v>
      </c>
      <c r="N141" s="256"/>
      <c r="O141" s="256"/>
      <c r="P141" s="256"/>
      <c r="Q141" s="256"/>
      <c r="R141" s="256"/>
      <c r="S141" s="256"/>
      <c r="T141" s="256"/>
      <c r="U141" s="256"/>
      <c r="V141" s="256"/>
      <c r="W141" s="256"/>
      <c r="X141" s="256"/>
      <c r="Y141" s="256"/>
      <c r="Z141" s="256"/>
      <c r="AA141" s="244"/>
      <c r="AB141" s="244"/>
      <c r="AC141" s="244"/>
      <c r="AD141" s="244"/>
      <c r="AE141" s="244"/>
      <c r="AF141" s="244"/>
      <c r="AG141" s="244"/>
      <c r="AH141" s="244"/>
      <c r="AI141" s="244"/>
      <c r="AJ141" s="244"/>
      <c r="AK141" s="244"/>
      <c r="AL141" s="244"/>
      <c r="AM141" s="244"/>
      <c r="AN141" s="244"/>
      <c r="AO141" s="244"/>
      <c r="AP141" s="244"/>
      <c r="AQ141" s="244"/>
      <c r="AR141" s="244"/>
      <c r="AS141" s="244"/>
      <c r="AT141" s="244"/>
      <c r="AU141" s="244"/>
      <c r="AV141" s="244"/>
      <c r="AW141" s="244"/>
      <c r="AX141" s="244"/>
      <c r="AY141" s="244"/>
      <c r="AZ141" s="244"/>
      <c r="BA141" s="244"/>
      <c r="BB141" s="244"/>
      <c r="BC141" s="244"/>
      <c r="BD141" s="244"/>
      <c r="BE141" s="244"/>
    </row>
    <row r="142" spans="1:69" ht="7.5" customHeight="1">
      <c r="A142" s="17"/>
      <c r="B142" s="17"/>
      <c r="C142" s="17"/>
      <c r="D142" s="17"/>
      <c r="E142" s="17"/>
      <c r="F142" s="17"/>
      <c r="G142" s="17"/>
      <c r="H142" s="17"/>
      <c r="I142" s="17"/>
      <c r="J142" s="17"/>
      <c r="K142" s="17"/>
      <c r="L142" s="17"/>
      <c r="M142" s="256"/>
      <c r="N142" s="256"/>
      <c r="O142" s="256"/>
      <c r="P142" s="256"/>
      <c r="Q142" s="256"/>
      <c r="R142" s="256"/>
      <c r="S142" s="256"/>
      <c r="T142" s="256"/>
      <c r="U142" s="256"/>
      <c r="V142" s="256"/>
      <c r="W142" s="256"/>
      <c r="X142" s="256"/>
      <c r="Y142" s="256"/>
      <c r="Z142" s="256"/>
      <c r="AA142" s="244"/>
      <c r="AB142" s="244"/>
      <c r="AC142" s="244"/>
      <c r="AD142" s="244"/>
      <c r="AE142" s="244"/>
      <c r="AF142" s="244"/>
      <c r="AG142" s="244"/>
      <c r="AH142" s="244"/>
      <c r="AI142" s="244"/>
      <c r="AJ142" s="244"/>
      <c r="AK142" s="244"/>
      <c r="AL142" s="244"/>
      <c r="AM142" s="244"/>
      <c r="AN142" s="244"/>
      <c r="AO142" s="244"/>
      <c r="AP142" s="244"/>
      <c r="AQ142" s="244"/>
      <c r="AR142" s="244"/>
      <c r="AS142" s="244"/>
      <c r="AT142" s="244"/>
      <c r="AU142" s="244"/>
      <c r="AV142" s="244"/>
      <c r="AW142" s="244"/>
      <c r="AX142" s="244"/>
      <c r="AY142" s="244"/>
      <c r="AZ142" s="244"/>
      <c r="BA142" s="244"/>
      <c r="BB142" s="244"/>
      <c r="BC142" s="244"/>
      <c r="BD142" s="244"/>
      <c r="BE142" s="244"/>
    </row>
    <row r="143" spans="1:69" ht="7.5" customHeight="1">
      <c r="A143" s="17"/>
      <c r="B143" s="17"/>
      <c r="C143" s="17"/>
      <c r="D143" s="17"/>
      <c r="E143" s="17"/>
      <c r="F143" s="17"/>
      <c r="G143" s="17"/>
      <c r="H143" s="17"/>
      <c r="I143" s="17"/>
      <c r="J143" s="17"/>
      <c r="K143" s="17"/>
      <c r="L143" s="17"/>
      <c r="M143" s="256"/>
      <c r="N143" s="256"/>
      <c r="O143" s="256"/>
      <c r="P143" s="256"/>
      <c r="Q143" s="256"/>
      <c r="R143" s="256"/>
      <c r="S143" s="256"/>
      <c r="T143" s="256"/>
      <c r="U143" s="256"/>
      <c r="V143" s="256"/>
      <c r="W143" s="256"/>
      <c r="X143" s="256"/>
      <c r="Y143" s="256"/>
      <c r="Z143" s="256"/>
      <c r="AA143" s="244"/>
      <c r="AB143" s="244"/>
      <c r="AC143" s="244"/>
      <c r="AD143" s="244"/>
      <c r="AE143" s="244"/>
      <c r="AF143" s="244"/>
      <c r="AG143" s="244"/>
      <c r="AH143" s="244"/>
      <c r="AI143" s="244"/>
      <c r="AJ143" s="244"/>
      <c r="AK143" s="244"/>
      <c r="AL143" s="244"/>
      <c r="AM143" s="244"/>
      <c r="AN143" s="244"/>
      <c r="AO143" s="244"/>
      <c r="AP143" s="244"/>
      <c r="AQ143" s="244"/>
      <c r="AR143" s="244"/>
      <c r="AS143" s="244"/>
      <c r="AT143" s="244"/>
      <c r="AU143" s="244"/>
      <c r="AV143" s="244"/>
      <c r="AW143" s="244"/>
      <c r="AX143" s="244"/>
      <c r="AY143" s="244"/>
      <c r="AZ143" s="244"/>
      <c r="BA143" s="244"/>
      <c r="BB143" s="244"/>
      <c r="BC143" s="244"/>
      <c r="BD143" s="244"/>
      <c r="BE143" s="244"/>
    </row>
    <row r="144" spans="1:69" ht="7.5" customHeight="1" thickBot="1">
      <c r="A144" s="19"/>
      <c r="B144" s="19"/>
      <c r="C144" s="19"/>
      <c r="D144" s="19"/>
      <c r="E144" s="19"/>
      <c r="F144" s="19"/>
      <c r="G144" s="19"/>
      <c r="H144" s="19"/>
      <c r="I144" s="19"/>
      <c r="J144" s="19"/>
      <c r="K144" s="19"/>
      <c r="L144" s="19"/>
      <c r="M144" s="257"/>
      <c r="N144" s="257"/>
      <c r="O144" s="257"/>
      <c r="P144" s="257"/>
      <c r="Q144" s="257"/>
      <c r="R144" s="257"/>
      <c r="S144" s="257"/>
      <c r="T144" s="257"/>
      <c r="U144" s="257"/>
      <c r="V144" s="257"/>
      <c r="W144" s="257"/>
      <c r="X144" s="257"/>
      <c r="Y144" s="257"/>
      <c r="Z144" s="257"/>
      <c r="AA144" s="245"/>
      <c r="AB144" s="245"/>
      <c r="AC144" s="245"/>
      <c r="AD144" s="245"/>
      <c r="AE144" s="245"/>
      <c r="AF144" s="245"/>
      <c r="AG144" s="245"/>
      <c r="AH144" s="245"/>
      <c r="AI144" s="245"/>
      <c r="AJ144" s="245"/>
      <c r="AK144" s="245"/>
      <c r="AL144" s="245"/>
      <c r="AM144" s="245"/>
      <c r="AN144" s="245"/>
      <c r="AO144" s="245"/>
      <c r="AP144" s="245"/>
      <c r="AQ144" s="245"/>
      <c r="AR144" s="245"/>
      <c r="AS144" s="245"/>
      <c r="AT144" s="245"/>
      <c r="AU144" s="245"/>
      <c r="AV144" s="245"/>
      <c r="AW144" s="245"/>
      <c r="AX144" s="245"/>
      <c r="AY144" s="245"/>
      <c r="AZ144" s="245"/>
      <c r="BA144" s="245"/>
      <c r="BB144" s="245"/>
      <c r="BC144" s="245"/>
      <c r="BD144" s="245"/>
      <c r="BE144" s="245"/>
    </row>
    <row r="145" spans="1:61" ht="7.5" customHeight="1">
      <c r="C145" s="247">
        <f ca="1">TODAY()</f>
        <v>46046</v>
      </c>
      <c r="D145" s="247"/>
      <c r="E145" s="247"/>
      <c r="F145" s="247"/>
      <c r="G145" s="247"/>
      <c r="H145" s="247"/>
      <c r="I145" s="247"/>
      <c r="J145" s="247"/>
      <c r="K145" s="247"/>
      <c r="L145" s="247"/>
      <c r="M145" s="247"/>
      <c r="N145" s="247"/>
      <c r="O145" s="247"/>
      <c r="P145" s="247"/>
      <c r="Q145" s="247"/>
      <c r="R145" s="247"/>
      <c r="S145" s="247"/>
      <c r="T145" s="247"/>
      <c r="U145" s="247"/>
      <c r="V145" s="247"/>
      <c r="W145" s="247"/>
      <c r="X145" s="247"/>
      <c r="Y145" s="247"/>
      <c r="Z145" s="247"/>
      <c r="AA145" s="61"/>
      <c r="AB145" s="61"/>
      <c r="AC145" s="61"/>
      <c r="AD145" s="61"/>
      <c r="AE145" s="61"/>
      <c r="AF145" s="61"/>
      <c r="AG145" s="61"/>
      <c r="AH145" s="61"/>
      <c r="AI145" s="61"/>
      <c r="AJ145" s="61"/>
      <c r="AK145" s="61"/>
      <c r="AL145" s="61"/>
      <c r="AM145" s="61"/>
      <c r="AN145" s="61"/>
      <c r="AO145" s="61"/>
      <c r="AP145" s="61"/>
      <c r="AQ145" s="61"/>
      <c r="AR145" s="61"/>
      <c r="AS145" s="61"/>
      <c r="AT145" s="61"/>
      <c r="AU145" s="61"/>
      <c r="AV145" s="61"/>
      <c r="AW145" s="61"/>
      <c r="AX145" s="61"/>
      <c r="AY145" s="61"/>
      <c r="AZ145" s="61"/>
      <c r="BA145" s="61"/>
      <c r="BB145" s="61"/>
      <c r="BC145" s="61"/>
      <c r="BD145" s="61"/>
      <c r="BE145" s="61"/>
    </row>
    <row r="146" spans="1:61" ht="7.5" customHeight="1">
      <c r="C146" s="247"/>
      <c r="D146" s="247"/>
      <c r="E146" s="247"/>
      <c r="F146" s="247"/>
      <c r="G146" s="247"/>
      <c r="H146" s="247"/>
      <c r="I146" s="247"/>
      <c r="J146" s="247"/>
      <c r="K146" s="247"/>
      <c r="L146" s="247"/>
      <c r="M146" s="247"/>
      <c r="N146" s="247"/>
      <c r="O146" s="247"/>
      <c r="P146" s="247"/>
      <c r="Q146" s="247"/>
      <c r="R146" s="247"/>
      <c r="S146" s="247"/>
      <c r="T146" s="247"/>
      <c r="U146" s="247"/>
      <c r="V146" s="247"/>
      <c r="W146" s="247"/>
      <c r="X146" s="247"/>
      <c r="Y146" s="247"/>
      <c r="Z146" s="247"/>
      <c r="AA146" s="62"/>
      <c r="AB146" s="62"/>
      <c r="AC146" s="62"/>
      <c r="AD146" s="62"/>
      <c r="AE146" s="62"/>
      <c r="AF146" s="62"/>
      <c r="AG146" s="62"/>
      <c r="AH146" s="62"/>
      <c r="AI146" s="62"/>
      <c r="AJ146" s="62"/>
      <c r="AK146" s="62"/>
      <c r="AL146" s="62"/>
      <c r="AM146" s="62"/>
      <c r="AN146" s="62"/>
      <c r="AO146" s="62"/>
      <c r="AP146" s="62"/>
      <c r="AQ146" s="62"/>
      <c r="AR146" s="62"/>
      <c r="AS146" s="62"/>
      <c r="AT146" s="62"/>
      <c r="AU146" s="62"/>
      <c r="AV146" s="62"/>
      <c r="AW146" s="62"/>
      <c r="AX146" s="62"/>
      <c r="AY146" s="62"/>
      <c r="AZ146" s="62"/>
      <c r="BA146" s="62"/>
      <c r="BB146" s="62"/>
      <c r="BC146" s="62"/>
      <c r="BD146" s="62"/>
      <c r="BE146" s="62"/>
    </row>
    <row r="147" spans="1:61" ht="7.5" customHeight="1" thickBot="1">
      <c r="C147" s="247"/>
      <c r="D147" s="247"/>
      <c r="E147" s="247"/>
      <c r="F147" s="247"/>
      <c r="G147" s="247"/>
      <c r="H147" s="247"/>
      <c r="I147" s="247"/>
      <c r="J147" s="247"/>
      <c r="K147" s="247"/>
      <c r="L147" s="247"/>
      <c r="M147" s="247"/>
      <c r="N147" s="247"/>
      <c r="O147" s="247"/>
      <c r="P147" s="247"/>
      <c r="Q147" s="247"/>
      <c r="R147" s="247"/>
      <c r="S147" s="247"/>
      <c r="T147" s="247"/>
      <c r="U147" s="247"/>
      <c r="V147" s="247"/>
      <c r="W147" s="247"/>
      <c r="X147" s="247"/>
      <c r="Y147" s="247"/>
      <c r="Z147" s="247"/>
      <c r="AA147" s="62"/>
      <c r="AB147" s="62"/>
      <c r="AC147" s="62"/>
      <c r="AD147" s="62"/>
      <c r="AE147" s="62"/>
      <c r="AF147" s="62"/>
      <c r="AG147" s="62"/>
      <c r="AH147" s="62"/>
      <c r="AI147" s="62"/>
      <c r="AJ147" s="62"/>
      <c r="AK147" s="62"/>
      <c r="AL147" s="62"/>
      <c r="AM147" s="62"/>
      <c r="AN147" s="62"/>
      <c r="AO147" s="62"/>
      <c r="AP147" s="62"/>
      <c r="AQ147" s="62"/>
      <c r="AR147" s="62"/>
      <c r="AS147" s="62"/>
      <c r="AT147" s="62"/>
      <c r="AU147" s="62"/>
      <c r="AV147" s="62"/>
      <c r="AW147" s="62"/>
      <c r="AX147" s="62"/>
      <c r="AY147" s="62"/>
      <c r="AZ147" s="62"/>
      <c r="BA147" s="62"/>
      <c r="BB147" s="62"/>
      <c r="BC147" s="62"/>
      <c r="BD147" s="62"/>
      <c r="BE147" s="62"/>
    </row>
    <row r="148" spans="1:61" ht="7.5" customHeight="1">
      <c r="A148" s="20"/>
      <c r="B148" s="20"/>
      <c r="C148" s="20"/>
      <c r="D148" s="20"/>
      <c r="E148" s="20"/>
      <c r="F148" s="20"/>
      <c r="G148" s="20"/>
      <c r="H148" s="20"/>
      <c r="I148" s="20"/>
      <c r="J148" s="20"/>
      <c r="K148" s="20"/>
      <c r="L148" s="20"/>
      <c r="M148" s="254" t="s">
        <v>138</v>
      </c>
      <c r="N148" s="254"/>
      <c r="O148" s="254"/>
      <c r="P148" s="254"/>
      <c r="Q148" s="254"/>
      <c r="R148" s="254"/>
      <c r="S148" s="254"/>
      <c r="T148" s="254"/>
      <c r="U148" s="254"/>
      <c r="V148" s="254"/>
      <c r="W148" s="254"/>
      <c r="X148" s="254"/>
      <c r="Y148" s="254"/>
      <c r="Z148" s="254"/>
      <c r="AA148" s="246">
        <f>ROUND(為替!K24, 4) * 1</f>
        <v>2.4700000000000002</v>
      </c>
      <c r="AB148" s="246"/>
      <c r="AC148" s="246"/>
      <c r="AD148" s="246"/>
      <c r="AE148" s="246"/>
      <c r="AF148" s="246"/>
      <c r="AG148" s="246"/>
      <c r="AH148" s="246"/>
      <c r="AI148" s="246"/>
      <c r="AJ148" s="246"/>
      <c r="AK148" s="246"/>
      <c r="AL148" s="246"/>
      <c r="AM148" s="246"/>
      <c r="AN148" s="246"/>
      <c r="AO148" s="246"/>
      <c r="AP148" s="246"/>
      <c r="AQ148" s="246"/>
      <c r="AR148" s="246"/>
      <c r="AS148" s="246"/>
      <c r="AT148" s="246"/>
      <c r="AU148" s="246"/>
      <c r="AV148" s="246"/>
      <c r="AW148" s="246"/>
      <c r="AX148" s="246"/>
      <c r="AY148" s="246"/>
      <c r="AZ148" s="246"/>
      <c r="BA148" s="246"/>
      <c r="BB148" s="246"/>
      <c r="BC148" s="246"/>
      <c r="BD148" s="246"/>
      <c r="BE148" s="246"/>
    </row>
    <row r="149" spans="1:61" ht="7.5" customHeight="1">
      <c r="A149" s="17"/>
      <c r="B149" s="17"/>
      <c r="C149" s="17"/>
      <c r="D149" s="17"/>
      <c r="E149" s="17"/>
      <c r="F149" s="17"/>
      <c r="G149" s="17"/>
      <c r="H149" s="17"/>
      <c r="I149" s="17"/>
      <c r="J149" s="17"/>
      <c r="K149" s="17"/>
      <c r="L149" s="17"/>
      <c r="M149" s="255"/>
      <c r="N149" s="255"/>
      <c r="O149" s="255"/>
      <c r="P149" s="255"/>
      <c r="Q149" s="255"/>
      <c r="R149" s="255"/>
      <c r="S149" s="255"/>
      <c r="T149" s="255"/>
      <c r="U149" s="255"/>
      <c r="V149" s="255"/>
      <c r="W149" s="255"/>
      <c r="X149" s="255"/>
      <c r="Y149" s="255"/>
      <c r="Z149" s="255"/>
      <c r="AA149" s="244"/>
      <c r="AB149" s="244"/>
      <c r="AC149" s="244"/>
      <c r="AD149" s="244"/>
      <c r="AE149" s="244"/>
      <c r="AF149" s="244"/>
      <c r="AG149" s="244"/>
      <c r="AH149" s="244"/>
      <c r="AI149" s="244"/>
      <c r="AJ149" s="244"/>
      <c r="AK149" s="244"/>
      <c r="AL149" s="244"/>
      <c r="AM149" s="244"/>
      <c r="AN149" s="244"/>
      <c r="AO149" s="244"/>
      <c r="AP149" s="244"/>
      <c r="AQ149" s="244"/>
      <c r="AR149" s="244"/>
      <c r="AS149" s="244"/>
      <c r="AT149" s="244"/>
      <c r="AU149" s="244"/>
      <c r="AV149" s="244"/>
      <c r="AW149" s="244"/>
      <c r="AX149" s="244"/>
      <c r="AY149" s="244"/>
      <c r="AZ149" s="244"/>
      <c r="BA149" s="244"/>
      <c r="BB149" s="244"/>
      <c r="BC149" s="244"/>
      <c r="BD149" s="244"/>
      <c r="BE149" s="244"/>
    </row>
    <row r="150" spans="1:61" ht="7.5" customHeight="1">
      <c r="A150" s="17"/>
      <c r="B150" s="17"/>
      <c r="C150" s="17"/>
      <c r="D150"/>
      <c r="E150" s="17"/>
      <c r="F150" s="17"/>
      <c r="G150" s="17"/>
      <c r="H150" s="17"/>
      <c r="I150" s="17"/>
      <c r="J150" s="17"/>
      <c r="K150" s="17"/>
      <c r="L150" s="17"/>
      <c r="M150" s="255"/>
      <c r="N150" s="255"/>
      <c r="O150" s="255"/>
      <c r="P150" s="255"/>
      <c r="Q150" s="255"/>
      <c r="R150" s="255"/>
      <c r="S150" s="255"/>
      <c r="T150" s="255"/>
      <c r="U150" s="255"/>
      <c r="V150" s="255"/>
      <c r="W150" s="255"/>
      <c r="X150" s="255"/>
      <c r="Y150" s="255"/>
      <c r="Z150" s="255"/>
      <c r="AA150" s="244"/>
      <c r="AB150" s="244"/>
      <c r="AC150" s="244"/>
      <c r="AD150" s="244"/>
      <c r="AE150" s="244"/>
      <c r="AF150" s="244"/>
      <c r="AG150" s="244"/>
      <c r="AH150" s="244"/>
      <c r="AI150" s="244"/>
      <c r="AJ150" s="244"/>
      <c r="AK150" s="244"/>
      <c r="AL150" s="244"/>
      <c r="AM150" s="244"/>
      <c r="AN150" s="244"/>
      <c r="AO150" s="244"/>
      <c r="AP150" s="244"/>
      <c r="AQ150" s="244"/>
      <c r="AR150" s="244"/>
      <c r="AS150" s="244"/>
      <c r="AT150" s="244"/>
      <c r="AU150" s="244"/>
      <c r="AV150" s="244"/>
      <c r="AW150" s="244"/>
      <c r="AX150" s="244"/>
      <c r="AY150" s="244"/>
      <c r="AZ150" s="244"/>
      <c r="BA150" s="244"/>
      <c r="BB150" s="244"/>
      <c r="BC150" s="244"/>
      <c r="BD150" s="244"/>
      <c r="BE150" s="244"/>
    </row>
    <row r="151" spans="1:61" ht="7.5" customHeight="1">
      <c r="A151" s="17"/>
      <c r="B151" s="17"/>
      <c r="C151" s="17"/>
      <c r="D151" s="17"/>
      <c r="E151" s="17"/>
      <c r="F151" s="17"/>
      <c r="G151" s="17"/>
      <c r="H151" s="17"/>
      <c r="I151" s="17"/>
      <c r="J151" s="17"/>
      <c r="K151" s="17"/>
      <c r="L151" s="17"/>
      <c r="M151" s="255"/>
      <c r="N151" s="255"/>
      <c r="O151" s="255"/>
      <c r="P151" s="255"/>
      <c r="Q151" s="255"/>
      <c r="R151" s="255"/>
      <c r="S151" s="255"/>
      <c r="T151" s="255"/>
      <c r="U151" s="255"/>
      <c r="V151" s="255"/>
      <c r="W151" s="255"/>
      <c r="X151" s="255"/>
      <c r="Y151" s="255"/>
      <c r="Z151" s="255"/>
      <c r="AA151" s="244"/>
      <c r="AB151" s="244"/>
      <c r="AC151" s="244"/>
      <c r="AD151" s="244"/>
      <c r="AE151" s="244"/>
      <c r="AF151" s="244"/>
      <c r="AG151" s="244"/>
      <c r="AH151" s="244"/>
      <c r="AI151" s="244"/>
      <c r="AJ151" s="244"/>
      <c r="AK151" s="244"/>
      <c r="AL151" s="244"/>
      <c r="AM151" s="244"/>
      <c r="AN151" s="244"/>
      <c r="AO151" s="244"/>
      <c r="AP151" s="244"/>
      <c r="AQ151" s="244"/>
      <c r="AR151" s="244"/>
      <c r="AS151" s="244"/>
      <c r="AT151" s="244"/>
      <c r="AU151" s="244"/>
      <c r="AV151" s="244"/>
      <c r="AW151" s="244"/>
      <c r="AX151" s="244"/>
      <c r="AY151" s="244"/>
      <c r="AZ151" s="244"/>
      <c r="BA151" s="244"/>
      <c r="BB151" s="244"/>
      <c r="BC151" s="244"/>
      <c r="BD151" s="244"/>
      <c r="BE151" s="244"/>
    </row>
    <row r="152" spans="1:61" ht="7.5" customHeight="1">
      <c r="A152" s="17"/>
      <c r="B152" s="17"/>
      <c r="C152" s="17"/>
      <c r="D152" s="17"/>
      <c r="E152" s="17"/>
      <c r="F152" s="17"/>
      <c r="G152" s="17"/>
      <c r="H152" s="17"/>
      <c r="I152" s="17"/>
      <c r="J152" s="17"/>
      <c r="K152" s="17"/>
      <c r="L152" s="17"/>
      <c r="M152" s="255"/>
      <c r="N152" s="255"/>
      <c r="O152" s="255"/>
      <c r="P152" s="255"/>
      <c r="Q152" s="255"/>
      <c r="R152" s="255"/>
      <c r="S152" s="255"/>
      <c r="T152" s="255"/>
      <c r="U152" s="255"/>
      <c r="V152" s="255"/>
      <c r="W152" s="255"/>
      <c r="X152" s="255"/>
      <c r="Y152" s="255"/>
      <c r="Z152" s="255"/>
      <c r="AA152" s="244"/>
      <c r="AB152" s="244"/>
      <c r="AC152" s="244"/>
      <c r="AD152" s="244"/>
      <c r="AE152" s="244"/>
      <c r="AF152" s="244"/>
      <c r="AG152" s="244"/>
      <c r="AH152" s="244"/>
      <c r="AI152" s="244"/>
      <c r="AJ152" s="244"/>
      <c r="AK152" s="244"/>
      <c r="AL152" s="244"/>
      <c r="AM152" s="244"/>
      <c r="AN152" s="244"/>
      <c r="AO152" s="244"/>
      <c r="AP152" s="244"/>
      <c r="AQ152" s="244"/>
      <c r="AR152" s="244"/>
      <c r="AS152" s="244"/>
      <c r="AT152" s="244"/>
      <c r="AU152" s="244"/>
      <c r="AV152" s="244"/>
      <c r="AW152" s="244"/>
      <c r="AX152" s="244"/>
      <c r="AY152" s="244"/>
      <c r="AZ152" s="244"/>
      <c r="BA152" s="244"/>
      <c r="BB152" s="244"/>
      <c r="BC152" s="244"/>
      <c r="BD152" s="244"/>
      <c r="BE152" s="244"/>
      <c r="BI152"/>
    </row>
    <row r="153" spans="1:61" ht="7.5" customHeight="1">
      <c r="A153" s="17"/>
      <c r="B153" s="17"/>
      <c r="C153" s="17"/>
      <c r="D153" s="17"/>
      <c r="E153" s="17"/>
      <c r="F153" s="17"/>
      <c r="G153" s="17"/>
      <c r="H153" s="17"/>
      <c r="I153" s="17"/>
      <c r="J153" s="17"/>
      <c r="K153" s="17"/>
      <c r="L153" s="17"/>
      <c r="M153" s="255"/>
      <c r="N153" s="255"/>
      <c r="O153" s="255"/>
      <c r="P153" s="255"/>
      <c r="Q153" s="255"/>
      <c r="R153" s="255"/>
      <c r="S153" s="255"/>
      <c r="T153" s="255"/>
      <c r="U153" s="255"/>
      <c r="V153" s="255"/>
      <c r="W153" s="255"/>
      <c r="X153" s="255"/>
      <c r="Y153" s="255"/>
      <c r="Z153" s="255"/>
      <c r="AA153" s="244"/>
      <c r="AB153" s="244"/>
      <c r="AC153" s="244"/>
      <c r="AD153" s="244"/>
      <c r="AE153" s="244"/>
      <c r="AF153" s="244"/>
      <c r="AG153" s="244"/>
      <c r="AH153" s="244"/>
      <c r="AI153" s="244"/>
      <c r="AJ153" s="244"/>
      <c r="AK153" s="244"/>
      <c r="AL153" s="244"/>
      <c r="AM153" s="244"/>
      <c r="AN153" s="244"/>
      <c r="AO153" s="244"/>
      <c r="AP153" s="244"/>
      <c r="AQ153" s="244"/>
      <c r="AR153" s="244"/>
      <c r="AS153" s="244"/>
      <c r="AT153" s="244"/>
      <c r="AU153" s="244"/>
      <c r="AV153" s="244"/>
      <c r="AW153" s="244"/>
      <c r="AX153" s="244"/>
      <c r="AY153" s="244"/>
      <c r="AZ153" s="244"/>
      <c r="BA153" s="244"/>
      <c r="BB153" s="244"/>
      <c r="BC153" s="244"/>
      <c r="BD153" s="244"/>
      <c r="BE153" s="244"/>
    </row>
    <row r="154" spans="1:61" ht="7.5" customHeight="1">
      <c r="A154" s="17"/>
      <c r="B154" s="17"/>
      <c r="C154" s="17"/>
      <c r="D154" s="17"/>
      <c r="E154" s="17"/>
      <c r="F154" s="17"/>
      <c r="G154" s="17"/>
      <c r="H154" s="17"/>
      <c r="I154" s="17"/>
      <c r="J154" s="17"/>
      <c r="K154" s="17"/>
      <c r="L154" s="17"/>
      <c r="M154" s="255"/>
      <c r="N154" s="255"/>
      <c r="O154" s="255"/>
      <c r="P154" s="255"/>
      <c r="Q154" s="255"/>
      <c r="R154" s="255"/>
      <c r="S154" s="255"/>
      <c r="T154" s="255"/>
      <c r="U154" s="255"/>
      <c r="V154" s="255"/>
      <c r="W154" s="255"/>
      <c r="X154" s="255"/>
      <c r="Y154" s="255"/>
      <c r="Z154" s="255"/>
      <c r="AA154" s="244"/>
      <c r="AB154" s="244"/>
      <c r="AC154" s="244"/>
      <c r="AD154" s="244"/>
      <c r="AE154" s="244"/>
      <c r="AF154" s="244"/>
      <c r="AG154" s="244"/>
      <c r="AH154" s="244"/>
      <c r="AI154" s="244"/>
      <c r="AJ154" s="244"/>
      <c r="AK154" s="244"/>
      <c r="AL154" s="244"/>
      <c r="AM154" s="244"/>
      <c r="AN154" s="244"/>
      <c r="AO154" s="244"/>
      <c r="AP154" s="244"/>
      <c r="AQ154" s="244"/>
      <c r="AR154" s="244"/>
      <c r="AS154" s="244"/>
      <c r="AT154" s="244"/>
      <c r="AU154" s="244"/>
      <c r="AV154" s="244"/>
      <c r="AW154" s="244"/>
      <c r="AX154" s="244"/>
      <c r="AY154" s="244"/>
      <c r="AZ154" s="244"/>
      <c r="BA154" s="244"/>
      <c r="BB154" s="244"/>
      <c r="BC154" s="244"/>
      <c r="BD154" s="244"/>
      <c r="BE154" s="244"/>
    </row>
    <row r="155" spans="1:61" ht="7.5" customHeight="1">
      <c r="A155" s="17"/>
      <c r="B155" s="17"/>
      <c r="C155" s="17"/>
      <c r="D155" s="17"/>
      <c r="E155" s="17"/>
      <c r="F155" s="17"/>
      <c r="G155" s="17"/>
      <c r="H155" s="17"/>
      <c r="I155" s="17"/>
      <c r="J155" s="17"/>
      <c r="K155" s="17"/>
      <c r="L155" s="17"/>
      <c r="M155" s="250" t="s">
        <v>139</v>
      </c>
      <c r="N155" s="250"/>
      <c r="O155" s="250"/>
      <c r="P155" s="250"/>
      <c r="Q155" s="250"/>
      <c r="R155" s="250"/>
      <c r="S155" s="250"/>
      <c r="T155" s="250"/>
      <c r="U155" s="250"/>
      <c r="V155" s="250"/>
      <c r="W155" s="250"/>
      <c r="X155" s="250"/>
      <c r="Y155" s="250"/>
      <c r="Z155" s="250"/>
      <c r="AA155" s="244"/>
      <c r="AB155" s="244"/>
      <c r="AC155" s="244"/>
      <c r="AD155" s="244"/>
      <c r="AE155" s="244"/>
      <c r="AF155" s="244"/>
      <c r="AG155" s="244"/>
      <c r="AH155" s="244"/>
      <c r="AI155" s="244"/>
      <c r="AJ155" s="244"/>
      <c r="AK155" s="244"/>
      <c r="AL155" s="244"/>
      <c r="AM155" s="244"/>
      <c r="AN155" s="244"/>
      <c r="AO155" s="244"/>
      <c r="AP155" s="244"/>
      <c r="AQ155" s="244"/>
      <c r="AR155" s="244"/>
      <c r="AS155" s="244"/>
      <c r="AT155" s="244"/>
      <c r="AU155" s="244"/>
      <c r="AV155" s="244"/>
      <c r="AW155" s="244"/>
      <c r="AX155" s="244"/>
      <c r="AY155" s="244"/>
      <c r="AZ155" s="244"/>
      <c r="BA155" s="244"/>
      <c r="BB155" s="244"/>
      <c r="BC155" s="244"/>
      <c r="BD155" s="244"/>
      <c r="BE155" s="244"/>
    </row>
    <row r="156" spans="1:61" ht="7.5" customHeight="1">
      <c r="A156" s="17"/>
      <c r="B156" s="17"/>
      <c r="C156" s="17"/>
      <c r="D156" s="17"/>
      <c r="E156" s="17"/>
      <c r="F156" s="17"/>
      <c r="G156" s="17"/>
      <c r="H156" s="17"/>
      <c r="I156" s="17"/>
      <c r="J156" s="17"/>
      <c r="K156" s="17"/>
      <c r="L156" s="17"/>
      <c r="M156" s="250"/>
      <c r="N156" s="250"/>
      <c r="O156" s="250"/>
      <c r="P156" s="250"/>
      <c r="Q156" s="250"/>
      <c r="R156" s="250"/>
      <c r="S156" s="250"/>
      <c r="T156" s="250"/>
      <c r="U156" s="250"/>
      <c r="V156" s="250"/>
      <c r="W156" s="250"/>
      <c r="X156" s="250"/>
      <c r="Y156" s="250"/>
      <c r="Z156" s="250"/>
      <c r="AA156" s="244"/>
      <c r="AB156" s="244"/>
      <c r="AC156" s="244"/>
      <c r="AD156" s="244"/>
      <c r="AE156" s="244"/>
      <c r="AF156" s="244"/>
      <c r="AG156" s="244"/>
      <c r="AH156" s="244"/>
      <c r="AI156" s="244"/>
      <c r="AJ156" s="244"/>
      <c r="AK156" s="244"/>
      <c r="AL156" s="244"/>
      <c r="AM156" s="244"/>
      <c r="AN156" s="244"/>
      <c r="AO156" s="244"/>
      <c r="AP156" s="244"/>
      <c r="AQ156" s="244"/>
      <c r="AR156" s="244"/>
      <c r="AS156" s="244"/>
      <c r="AT156" s="244"/>
      <c r="AU156" s="244"/>
      <c r="AV156" s="244"/>
      <c r="AW156" s="244"/>
      <c r="AX156" s="244"/>
      <c r="AY156" s="244"/>
      <c r="AZ156" s="244"/>
      <c r="BA156" s="244"/>
      <c r="BB156" s="244"/>
      <c r="BC156" s="244"/>
      <c r="BD156" s="244"/>
      <c r="BE156" s="244"/>
    </row>
    <row r="157" spans="1:61" ht="7.5" customHeight="1">
      <c r="A157" s="17"/>
      <c r="B157" s="17"/>
      <c r="C157" s="17"/>
      <c r="D157" s="17"/>
      <c r="E157" s="17"/>
      <c r="F157" s="17"/>
      <c r="G157" s="17"/>
      <c r="H157" s="17"/>
      <c r="I157" s="17"/>
      <c r="J157" s="17"/>
      <c r="K157" s="17"/>
      <c r="L157" s="17"/>
      <c r="M157" s="250"/>
      <c r="N157" s="250"/>
      <c r="O157" s="250"/>
      <c r="P157" s="250"/>
      <c r="Q157" s="250"/>
      <c r="R157" s="250"/>
      <c r="S157" s="250"/>
      <c r="T157" s="250"/>
      <c r="U157" s="250"/>
      <c r="V157" s="250"/>
      <c r="W157" s="250"/>
      <c r="X157" s="250"/>
      <c r="Y157" s="250"/>
      <c r="Z157" s="250"/>
      <c r="AA157" s="244"/>
      <c r="AB157" s="244"/>
      <c r="AC157" s="244"/>
      <c r="AD157" s="244"/>
      <c r="AE157" s="244"/>
      <c r="AF157" s="244"/>
      <c r="AG157" s="244"/>
      <c r="AH157" s="244"/>
      <c r="AI157" s="244"/>
      <c r="AJ157" s="244"/>
      <c r="AK157" s="244"/>
      <c r="AL157" s="244"/>
      <c r="AM157" s="244"/>
      <c r="AN157" s="244"/>
      <c r="AO157" s="244"/>
      <c r="AP157" s="244"/>
      <c r="AQ157" s="244"/>
      <c r="AR157" s="244"/>
      <c r="AS157" s="244"/>
      <c r="AT157" s="244"/>
      <c r="AU157" s="244"/>
      <c r="AV157" s="244"/>
      <c r="AW157" s="244"/>
      <c r="AX157" s="244"/>
      <c r="AY157" s="244"/>
      <c r="AZ157" s="244"/>
      <c r="BA157" s="244"/>
      <c r="BB157" s="244"/>
      <c r="BC157" s="244"/>
      <c r="BD157" s="244"/>
      <c r="BE157" s="244"/>
    </row>
    <row r="158" spans="1:61" ht="7.5" customHeight="1" thickBot="1">
      <c r="A158" s="19"/>
      <c r="B158" s="19"/>
      <c r="C158" s="19"/>
      <c r="D158" s="19"/>
      <c r="E158" s="19"/>
      <c r="F158" s="19"/>
      <c r="G158" s="19"/>
      <c r="H158" s="19"/>
      <c r="I158" s="19"/>
      <c r="J158" s="19"/>
      <c r="K158" s="19"/>
      <c r="L158" s="19"/>
      <c r="M158" s="251"/>
      <c r="N158" s="251"/>
      <c r="O158" s="251"/>
      <c r="P158" s="251"/>
      <c r="Q158" s="251"/>
      <c r="R158" s="251"/>
      <c r="S158" s="251"/>
      <c r="T158" s="251"/>
      <c r="U158" s="251"/>
      <c r="V158" s="251"/>
      <c r="W158" s="251"/>
      <c r="X158" s="251"/>
      <c r="Y158" s="251"/>
      <c r="Z158" s="251"/>
      <c r="AA158" s="245"/>
      <c r="AB158" s="245"/>
      <c r="AC158" s="245"/>
      <c r="AD158" s="245"/>
      <c r="AE158" s="245"/>
      <c r="AF158" s="245"/>
      <c r="AG158" s="245"/>
      <c r="AH158" s="245"/>
      <c r="AI158" s="245"/>
      <c r="AJ158" s="245"/>
      <c r="AK158" s="245"/>
      <c r="AL158" s="245"/>
      <c r="AM158" s="245"/>
      <c r="AN158" s="245"/>
      <c r="AO158" s="245"/>
      <c r="AP158" s="245"/>
      <c r="AQ158" s="245"/>
      <c r="AR158" s="245"/>
      <c r="AS158" s="245"/>
      <c r="AT158" s="245"/>
      <c r="AU158" s="245"/>
      <c r="AV158" s="245"/>
      <c r="AW158" s="245"/>
      <c r="AX158" s="245"/>
      <c r="AY158" s="245"/>
      <c r="AZ158" s="245"/>
      <c r="BA158" s="245"/>
      <c r="BB158" s="245"/>
      <c r="BC158" s="245"/>
      <c r="BD158" s="245"/>
      <c r="BE158" s="245"/>
    </row>
    <row r="159" spans="1:61" ht="7.5" customHeight="1">
      <c r="A159" s="17"/>
      <c r="B159" s="17"/>
      <c r="C159" s="17"/>
      <c r="D159" s="17"/>
      <c r="E159" s="17"/>
      <c r="F159" s="17"/>
      <c r="G159" s="17"/>
      <c r="H159" s="17"/>
      <c r="I159" s="17"/>
      <c r="J159" s="17"/>
      <c r="K159" s="17"/>
      <c r="L159" s="17"/>
      <c r="M159" s="254" t="s">
        <v>140</v>
      </c>
      <c r="N159" s="254"/>
      <c r="O159" s="254"/>
      <c r="P159" s="254"/>
      <c r="Q159" s="254"/>
      <c r="R159" s="254"/>
      <c r="S159" s="254"/>
      <c r="T159" s="254"/>
      <c r="U159" s="254"/>
      <c r="V159" s="254"/>
      <c r="W159" s="254"/>
      <c r="X159" s="254"/>
      <c r="Y159" s="254"/>
      <c r="Z159" s="254"/>
      <c r="AA159" s="246">
        <f>ROUND(為替!M24, 4) * 1000</f>
        <v>7.8</v>
      </c>
      <c r="AB159" s="246"/>
      <c r="AC159" s="246"/>
      <c r="AD159" s="246"/>
      <c r="AE159" s="246"/>
      <c r="AF159" s="246"/>
      <c r="AG159" s="246"/>
      <c r="AH159" s="246"/>
      <c r="AI159" s="246"/>
      <c r="AJ159" s="246"/>
      <c r="AK159" s="246"/>
      <c r="AL159" s="246"/>
      <c r="AM159" s="246"/>
      <c r="AN159" s="246"/>
      <c r="AO159" s="246"/>
      <c r="AP159" s="246"/>
      <c r="AQ159" s="246"/>
      <c r="AR159" s="246"/>
      <c r="AS159" s="246"/>
      <c r="AT159" s="246"/>
      <c r="AU159" s="246"/>
      <c r="AV159" s="246"/>
      <c r="AW159" s="246"/>
      <c r="AX159" s="246"/>
      <c r="AY159" s="246"/>
      <c r="AZ159" s="246"/>
      <c r="BA159" s="246"/>
      <c r="BB159" s="246"/>
      <c r="BC159" s="246"/>
      <c r="BD159" s="246"/>
      <c r="BE159" s="246"/>
    </row>
    <row r="160" spans="1:61" ht="7.5" customHeight="1">
      <c r="A160" s="17"/>
      <c r="B160" s="17"/>
      <c r="C160" s="17"/>
      <c r="D160" s="17"/>
      <c r="E160" s="17"/>
      <c r="F160" s="17"/>
      <c r="G160" s="17"/>
      <c r="H160" s="17"/>
      <c r="I160" s="17"/>
      <c r="J160" s="17"/>
      <c r="K160" s="17"/>
      <c r="L160" s="17"/>
      <c r="M160" s="255"/>
      <c r="N160" s="255"/>
      <c r="O160" s="255"/>
      <c r="P160" s="255"/>
      <c r="Q160" s="255"/>
      <c r="R160" s="255"/>
      <c r="S160" s="255"/>
      <c r="T160" s="255"/>
      <c r="U160" s="255"/>
      <c r="V160" s="255"/>
      <c r="W160" s="255"/>
      <c r="X160" s="255"/>
      <c r="Y160" s="255"/>
      <c r="Z160" s="255"/>
      <c r="AA160" s="244"/>
      <c r="AB160" s="244"/>
      <c r="AC160" s="244"/>
      <c r="AD160" s="244"/>
      <c r="AE160" s="244"/>
      <c r="AF160" s="244"/>
      <c r="AG160" s="244"/>
      <c r="AH160" s="244"/>
      <c r="AI160" s="244"/>
      <c r="AJ160" s="244"/>
      <c r="AK160" s="244"/>
      <c r="AL160" s="244"/>
      <c r="AM160" s="244"/>
      <c r="AN160" s="244"/>
      <c r="AO160" s="244"/>
      <c r="AP160" s="244"/>
      <c r="AQ160" s="244"/>
      <c r="AR160" s="244"/>
      <c r="AS160" s="244"/>
      <c r="AT160" s="244"/>
      <c r="AU160" s="244"/>
      <c r="AV160" s="244"/>
      <c r="AW160" s="244"/>
      <c r="AX160" s="244"/>
      <c r="AY160" s="244"/>
      <c r="AZ160" s="244"/>
      <c r="BA160" s="244"/>
      <c r="BB160" s="244"/>
      <c r="BC160" s="244"/>
      <c r="BD160" s="244"/>
      <c r="BE160" s="244"/>
    </row>
    <row r="161" spans="1:57" ht="7.5" customHeight="1">
      <c r="A161" s="17"/>
      <c r="B161" s="17"/>
      <c r="C161" s="17"/>
      <c r="D161" s="17"/>
      <c r="E161" s="17"/>
      <c r="F161" s="17"/>
      <c r="G161" s="17"/>
      <c r="H161" s="17"/>
      <c r="I161" s="17"/>
      <c r="J161" s="17"/>
      <c r="K161" s="17"/>
      <c r="L161" s="17"/>
      <c r="M161" s="255"/>
      <c r="N161" s="255"/>
      <c r="O161" s="255"/>
      <c r="P161" s="255"/>
      <c r="Q161" s="255"/>
      <c r="R161" s="255"/>
      <c r="S161" s="255"/>
      <c r="T161" s="255"/>
      <c r="U161" s="255"/>
      <c r="V161" s="255"/>
      <c r="W161" s="255"/>
      <c r="X161" s="255"/>
      <c r="Y161" s="255"/>
      <c r="Z161" s="255"/>
      <c r="AA161" s="244"/>
      <c r="AB161" s="244"/>
      <c r="AC161" s="244"/>
      <c r="AD161" s="244"/>
      <c r="AE161" s="244"/>
      <c r="AF161" s="244"/>
      <c r="AG161" s="244"/>
      <c r="AH161" s="244"/>
      <c r="AI161" s="244"/>
      <c r="AJ161" s="244"/>
      <c r="AK161" s="244"/>
      <c r="AL161" s="244"/>
      <c r="AM161" s="244"/>
      <c r="AN161" s="244"/>
      <c r="AO161" s="244"/>
      <c r="AP161" s="244"/>
      <c r="AQ161" s="244"/>
      <c r="AR161" s="244"/>
      <c r="AS161" s="244"/>
      <c r="AT161" s="244"/>
      <c r="AU161" s="244"/>
      <c r="AV161" s="244"/>
      <c r="AW161" s="244"/>
      <c r="AX161" s="244"/>
      <c r="AY161" s="244"/>
      <c r="AZ161" s="244"/>
      <c r="BA161" s="244"/>
      <c r="BB161" s="244"/>
      <c r="BC161" s="244"/>
      <c r="BD161" s="244"/>
      <c r="BE161" s="244"/>
    </row>
    <row r="162" spans="1:57" ht="7.5" customHeight="1">
      <c r="A162" s="17"/>
      <c r="B162" s="17"/>
      <c r="C162" s="17"/>
      <c r="D162" s="17"/>
      <c r="E162" s="17"/>
      <c r="F162" s="17"/>
      <c r="G162" s="17"/>
      <c r="H162" s="17"/>
      <c r="I162" s="17"/>
      <c r="J162" s="17"/>
      <c r="K162" s="17"/>
      <c r="L162" s="17"/>
      <c r="M162" s="255"/>
      <c r="N162" s="255"/>
      <c r="O162" s="255"/>
      <c r="P162" s="255"/>
      <c r="Q162" s="255"/>
      <c r="R162" s="255"/>
      <c r="S162" s="255"/>
      <c r="T162" s="255"/>
      <c r="U162" s="255"/>
      <c r="V162" s="255"/>
      <c r="W162" s="255"/>
      <c r="X162" s="255"/>
      <c r="Y162" s="255"/>
      <c r="Z162" s="255"/>
      <c r="AA162" s="244"/>
      <c r="AB162" s="244"/>
      <c r="AC162" s="244"/>
      <c r="AD162" s="244"/>
      <c r="AE162" s="244"/>
      <c r="AF162" s="244"/>
      <c r="AG162" s="244"/>
      <c r="AH162" s="244"/>
      <c r="AI162" s="244"/>
      <c r="AJ162" s="244"/>
      <c r="AK162" s="244"/>
      <c r="AL162" s="244"/>
      <c r="AM162" s="244"/>
      <c r="AN162" s="244"/>
      <c r="AO162" s="244"/>
      <c r="AP162" s="244"/>
      <c r="AQ162" s="244"/>
      <c r="AR162" s="244"/>
      <c r="AS162" s="244"/>
      <c r="AT162" s="244"/>
      <c r="AU162" s="244"/>
      <c r="AV162" s="244"/>
      <c r="AW162" s="244"/>
      <c r="AX162" s="244"/>
      <c r="AY162" s="244"/>
      <c r="AZ162" s="244"/>
      <c r="BA162" s="244"/>
      <c r="BB162" s="244"/>
      <c r="BC162" s="244"/>
      <c r="BD162" s="244"/>
      <c r="BE162" s="244"/>
    </row>
    <row r="163" spans="1:57" ht="7.5" customHeight="1">
      <c r="A163" s="17"/>
      <c r="B163" s="17"/>
      <c r="C163" s="17"/>
      <c r="D163" s="17"/>
      <c r="E163" s="17"/>
      <c r="F163" s="17"/>
      <c r="G163" s="17"/>
      <c r="H163" s="17"/>
      <c r="I163" s="17"/>
      <c r="J163" s="17"/>
      <c r="K163" s="17"/>
      <c r="L163" s="17"/>
      <c r="M163" s="255"/>
      <c r="N163" s="255"/>
      <c r="O163" s="255"/>
      <c r="P163" s="255"/>
      <c r="Q163" s="255"/>
      <c r="R163" s="255"/>
      <c r="S163" s="255"/>
      <c r="T163" s="255"/>
      <c r="U163" s="255"/>
      <c r="V163" s="255"/>
      <c r="W163" s="255"/>
      <c r="X163" s="255"/>
      <c r="Y163" s="255"/>
      <c r="Z163" s="255"/>
      <c r="AA163" s="244"/>
      <c r="AB163" s="244"/>
      <c r="AC163" s="244"/>
      <c r="AD163" s="244"/>
      <c r="AE163" s="244"/>
      <c r="AF163" s="244"/>
      <c r="AG163" s="244"/>
      <c r="AH163" s="244"/>
      <c r="AI163" s="244"/>
      <c r="AJ163" s="244"/>
      <c r="AK163" s="244"/>
      <c r="AL163" s="244"/>
      <c r="AM163" s="244"/>
      <c r="AN163" s="244"/>
      <c r="AO163" s="244"/>
      <c r="AP163" s="244"/>
      <c r="AQ163" s="244"/>
      <c r="AR163" s="244"/>
      <c r="AS163" s="244"/>
      <c r="AT163" s="244"/>
      <c r="AU163" s="244"/>
      <c r="AV163" s="244"/>
      <c r="AW163" s="244"/>
      <c r="AX163" s="244"/>
      <c r="AY163" s="244"/>
      <c r="AZ163" s="244"/>
      <c r="BA163" s="244"/>
      <c r="BB163" s="244"/>
      <c r="BC163" s="244"/>
      <c r="BD163" s="244"/>
      <c r="BE163" s="244"/>
    </row>
    <row r="164" spans="1:57" ht="7.5" customHeight="1">
      <c r="A164" s="17"/>
      <c r="B164" s="17"/>
      <c r="C164" s="17"/>
      <c r="D164" s="17"/>
      <c r="E164" s="17"/>
      <c r="F164" s="17"/>
      <c r="G164" s="17"/>
      <c r="H164" s="17"/>
      <c r="I164" s="17"/>
      <c r="J164" s="17"/>
      <c r="K164" s="17"/>
      <c r="L164" s="17"/>
      <c r="M164" s="255"/>
      <c r="N164" s="255"/>
      <c r="O164" s="255"/>
      <c r="P164" s="255"/>
      <c r="Q164" s="255"/>
      <c r="R164" s="255"/>
      <c r="S164" s="255"/>
      <c r="T164" s="255"/>
      <c r="U164" s="255"/>
      <c r="V164" s="255"/>
      <c r="W164" s="255"/>
      <c r="X164" s="255"/>
      <c r="Y164" s="255"/>
      <c r="Z164" s="255"/>
      <c r="AA164" s="244"/>
      <c r="AB164" s="244"/>
      <c r="AC164" s="244"/>
      <c r="AD164" s="244"/>
      <c r="AE164" s="244"/>
      <c r="AF164" s="244"/>
      <c r="AG164" s="244"/>
      <c r="AH164" s="244"/>
      <c r="AI164" s="244"/>
      <c r="AJ164" s="244"/>
      <c r="AK164" s="244"/>
      <c r="AL164" s="244"/>
      <c r="AM164" s="244"/>
      <c r="AN164" s="244"/>
      <c r="AO164" s="244"/>
      <c r="AP164" s="244"/>
      <c r="AQ164" s="244"/>
      <c r="AR164" s="244"/>
      <c r="AS164" s="244"/>
      <c r="AT164" s="244"/>
      <c r="AU164" s="244"/>
      <c r="AV164" s="244"/>
      <c r="AW164" s="244"/>
      <c r="AX164" s="244"/>
      <c r="AY164" s="244"/>
      <c r="AZ164" s="244"/>
      <c r="BA164" s="244"/>
      <c r="BB164" s="244"/>
      <c r="BC164" s="244"/>
      <c r="BD164" s="244"/>
      <c r="BE164" s="244"/>
    </row>
    <row r="165" spans="1:57" ht="7.5" customHeight="1">
      <c r="A165" s="17"/>
      <c r="B165" s="17"/>
      <c r="C165" s="17"/>
      <c r="D165" s="17"/>
      <c r="E165" s="17"/>
      <c r="F165" s="17"/>
      <c r="G165" s="17"/>
      <c r="H165" s="17"/>
      <c r="I165" s="17"/>
      <c r="J165" s="17"/>
      <c r="K165" s="17"/>
      <c r="L165" s="17"/>
      <c r="M165" s="255"/>
      <c r="N165" s="255"/>
      <c r="O165" s="255"/>
      <c r="P165" s="255"/>
      <c r="Q165" s="255"/>
      <c r="R165" s="255"/>
      <c r="S165" s="255"/>
      <c r="T165" s="255"/>
      <c r="U165" s="255"/>
      <c r="V165" s="255"/>
      <c r="W165" s="255"/>
      <c r="X165" s="255"/>
      <c r="Y165" s="255"/>
      <c r="Z165" s="255"/>
      <c r="AA165" s="244"/>
      <c r="AB165" s="244"/>
      <c r="AC165" s="244"/>
      <c r="AD165" s="244"/>
      <c r="AE165" s="244"/>
      <c r="AF165" s="244"/>
      <c r="AG165" s="244"/>
      <c r="AH165" s="244"/>
      <c r="AI165" s="244"/>
      <c r="AJ165" s="244"/>
      <c r="AK165" s="244"/>
      <c r="AL165" s="244"/>
      <c r="AM165" s="244"/>
      <c r="AN165" s="244"/>
      <c r="AO165" s="244"/>
      <c r="AP165" s="244"/>
      <c r="AQ165" s="244"/>
      <c r="AR165" s="244"/>
      <c r="AS165" s="244"/>
      <c r="AT165" s="244"/>
      <c r="AU165" s="244"/>
      <c r="AV165" s="244"/>
      <c r="AW165" s="244"/>
      <c r="AX165" s="244"/>
      <c r="AY165" s="244"/>
      <c r="AZ165" s="244"/>
      <c r="BA165" s="244"/>
      <c r="BB165" s="244"/>
      <c r="BC165" s="244"/>
      <c r="BD165" s="244"/>
      <c r="BE165" s="244"/>
    </row>
    <row r="166" spans="1:57" ht="7.5" customHeight="1">
      <c r="A166" s="17"/>
      <c r="B166" s="17"/>
      <c r="C166" s="17"/>
      <c r="D166" s="17"/>
      <c r="E166" s="17"/>
      <c r="F166" s="17"/>
      <c r="G166" s="17"/>
      <c r="H166" s="17"/>
      <c r="I166" s="17"/>
      <c r="J166" s="17"/>
      <c r="K166" s="17"/>
      <c r="L166" s="17"/>
      <c r="M166" s="250" t="s">
        <v>141</v>
      </c>
      <c r="N166" s="250"/>
      <c r="O166" s="250"/>
      <c r="P166" s="250"/>
      <c r="Q166" s="250"/>
      <c r="R166" s="250"/>
      <c r="S166" s="250"/>
      <c r="T166" s="250"/>
      <c r="U166" s="250"/>
      <c r="V166" s="250"/>
      <c r="W166" s="250"/>
      <c r="X166" s="250"/>
      <c r="Y166" s="250"/>
      <c r="Z166" s="250"/>
      <c r="AA166" s="244"/>
      <c r="AB166" s="244"/>
      <c r="AC166" s="244"/>
      <c r="AD166" s="244"/>
      <c r="AE166" s="244"/>
      <c r="AF166" s="244"/>
      <c r="AG166" s="244"/>
      <c r="AH166" s="244"/>
      <c r="AI166" s="244"/>
      <c r="AJ166" s="244"/>
      <c r="AK166" s="244"/>
      <c r="AL166" s="244"/>
      <c r="AM166" s="244"/>
      <c r="AN166" s="244"/>
      <c r="AO166" s="244"/>
      <c r="AP166" s="244"/>
      <c r="AQ166" s="244"/>
      <c r="AR166" s="244"/>
      <c r="AS166" s="244"/>
      <c r="AT166" s="244"/>
      <c r="AU166" s="244"/>
      <c r="AV166" s="244"/>
      <c r="AW166" s="244"/>
      <c r="AX166" s="244"/>
      <c r="AY166" s="244"/>
      <c r="AZ166" s="244"/>
      <c r="BA166" s="244"/>
      <c r="BB166" s="244"/>
      <c r="BC166" s="244"/>
      <c r="BD166" s="244"/>
      <c r="BE166" s="244"/>
    </row>
    <row r="167" spans="1:57" ht="7.5" customHeight="1">
      <c r="A167" s="17"/>
      <c r="B167" s="17"/>
      <c r="C167" s="17"/>
      <c r="D167" s="17"/>
      <c r="E167" s="17"/>
      <c r="F167" s="17"/>
      <c r="G167" s="17"/>
      <c r="H167" s="17"/>
      <c r="I167" s="17"/>
      <c r="J167" s="17"/>
      <c r="K167" s="17"/>
      <c r="L167" s="17"/>
      <c r="M167" s="250"/>
      <c r="N167" s="250"/>
      <c r="O167" s="250"/>
      <c r="P167" s="250"/>
      <c r="Q167" s="250"/>
      <c r="R167" s="250"/>
      <c r="S167" s="250"/>
      <c r="T167" s="250"/>
      <c r="U167" s="250"/>
      <c r="V167" s="250"/>
      <c r="W167" s="250"/>
      <c r="X167" s="250"/>
      <c r="Y167" s="250"/>
      <c r="Z167" s="250"/>
      <c r="AA167" s="244"/>
      <c r="AB167" s="244"/>
      <c r="AC167" s="244"/>
      <c r="AD167" s="244"/>
      <c r="AE167" s="244"/>
      <c r="AF167" s="244"/>
      <c r="AG167" s="244"/>
      <c r="AH167" s="244"/>
      <c r="AI167" s="244"/>
      <c r="AJ167" s="244"/>
      <c r="AK167" s="244"/>
      <c r="AL167" s="244"/>
      <c r="AM167" s="244"/>
      <c r="AN167" s="244"/>
      <c r="AO167" s="244"/>
      <c r="AP167" s="244"/>
      <c r="AQ167" s="244"/>
      <c r="AR167" s="244"/>
      <c r="AS167" s="244"/>
      <c r="AT167" s="244"/>
      <c r="AU167" s="244"/>
      <c r="AV167" s="244"/>
      <c r="AW167" s="244"/>
      <c r="AX167" s="244"/>
      <c r="AY167" s="244"/>
      <c r="AZ167" s="244"/>
      <c r="BA167" s="244"/>
      <c r="BB167" s="244"/>
      <c r="BC167" s="244"/>
      <c r="BD167" s="244"/>
      <c r="BE167" s="244"/>
    </row>
    <row r="168" spans="1:57" ht="7.5" customHeight="1">
      <c r="A168" s="17"/>
      <c r="B168" s="17"/>
      <c r="C168" s="17"/>
      <c r="D168" s="17"/>
      <c r="E168" s="17"/>
      <c r="F168" s="17"/>
      <c r="G168" s="17"/>
      <c r="H168" s="17"/>
      <c r="I168" s="17"/>
      <c r="J168" s="17"/>
      <c r="K168" s="17"/>
      <c r="L168" s="17"/>
      <c r="M168" s="250"/>
      <c r="N168" s="250"/>
      <c r="O168" s="250"/>
      <c r="P168" s="250"/>
      <c r="Q168" s="250"/>
      <c r="R168" s="250"/>
      <c r="S168" s="250"/>
      <c r="T168" s="250"/>
      <c r="U168" s="250"/>
      <c r="V168" s="250"/>
      <c r="W168" s="250"/>
      <c r="X168" s="250"/>
      <c r="Y168" s="250"/>
      <c r="Z168" s="250"/>
      <c r="AA168" s="244"/>
      <c r="AB168" s="244"/>
      <c r="AC168" s="244"/>
      <c r="AD168" s="244"/>
      <c r="AE168" s="244"/>
      <c r="AF168" s="244"/>
      <c r="AG168" s="244"/>
      <c r="AH168" s="244"/>
      <c r="AI168" s="244"/>
      <c r="AJ168" s="244"/>
      <c r="AK168" s="244"/>
      <c r="AL168" s="244"/>
      <c r="AM168" s="244"/>
      <c r="AN168" s="244"/>
      <c r="AO168" s="244"/>
      <c r="AP168" s="244"/>
      <c r="AQ168" s="244"/>
      <c r="AR168" s="244"/>
      <c r="AS168" s="244"/>
      <c r="AT168" s="244"/>
      <c r="AU168" s="244"/>
      <c r="AV168" s="244"/>
      <c r="AW168" s="244"/>
      <c r="AX168" s="244"/>
      <c r="AY168" s="244"/>
      <c r="AZ168" s="244"/>
      <c r="BA168" s="244"/>
      <c r="BB168" s="244"/>
      <c r="BC168" s="244"/>
      <c r="BD168" s="244"/>
      <c r="BE168" s="244"/>
    </row>
    <row r="169" spans="1:57" ht="7.5" customHeight="1" thickBot="1">
      <c r="A169" s="19"/>
      <c r="B169" s="19"/>
      <c r="C169" s="19"/>
      <c r="D169" s="19"/>
      <c r="E169" s="19"/>
      <c r="F169" s="19"/>
      <c r="G169" s="19"/>
      <c r="H169" s="19"/>
      <c r="I169" s="19"/>
      <c r="J169" s="19"/>
      <c r="K169" s="19"/>
      <c r="L169" s="19"/>
      <c r="M169" s="251"/>
      <c r="N169" s="251"/>
      <c r="O169" s="251"/>
      <c r="P169" s="251"/>
      <c r="Q169" s="251"/>
      <c r="R169" s="251"/>
      <c r="S169" s="251"/>
      <c r="T169" s="251"/>
      <c r="U169" s="251"/>
      <c r="V169" s="251"/>
      <c r="W169" s="251"/>
      <c r="X169" s="251"/>
      <c r="Y169" s="251"/>
      <c r="Z169" s="251"/>
      <c r="AA169" s="245"/>
      <c r="AB169" s="245"/>
      <c r="AC169" s="245"/>
      <c r="AD169" s="245"/>
      <c r="AE169" s="245"/>
      <c r="AF169" s="245"/>
      <c r="AG169" s="245"/>
      <c r="AH169" s="245"/>
      <c r="AI169" s="245"/>
      <c r="AJ169" s="245"/>
      <c r="AK169" s="245"/>
      <c r="AL169" s="245"/>
      <c r="AM169" s="245"/>
      <c r="AN169" s="245"/>
      <c r="AO169" s="245"/>
      <c r="AP169" s="245"/>
      <c r="AQ169" s="245"/>
      <c r="AR169" s="245"/>
      <c r="AS169" s="245"/>
      <c r="AT169" s="245"/>
      <c r="AU169" s="245"/>
      <c r="AV169" s="245"/>
      <c r="AW169" s="245"/>
      <c r="AX169" s="245"/>
      <c r="AY169" s="245"/>
      <c r="AZ169" s="245"/>
      <c r="BA169" s="245"/>
      <c r="BB169" s="245"/>
      <c r="BC169" s="245"/>
      <c r="BD169" s="245"/>
      <c r="BE169" s="245"/>
    </row>
    <row r="170" spans="1:57" ht="7.5" customHeight="1">
      <c r="A170" s="17"/>
      <c r="B170" s="17"/>
      <c r="C170" s="17"/>
      <c r="D170" s="17"/>
      <c r="E170" s="17"/>
      <c r="F170" s="17"/>
      <c r="G170" s="17"/>
      <c r="H170" s="17"/>
      <c r="I170" s="17"/>
      <c r="J170" s="17"/>
      <c r="K170" s="17"/>
      <c r="L170" s="17"/>
      <c r="M170" s="254" t="s">
        <v>93</v>
      </c>
      <c r="N170" s="254"/>
      <c r="O170" s="254"/>
      <c r="P170" s="254"/>
      <c r="Q170" s="254"/>
      <c r="R170" s="254"/>
      <c r="S170" s="254"/>
      <c r="T170" s="254"/>
      <c r="U170" s="254"/>
      <c r="V170" s="254"/>
      <c r="W170" s="254"/>
      <c r="X170" s="254"/>
      <c r="Y170" s="254"/>
      <c r="Z170" s="254"/>
      <c r="AA170" s="246">
        <f>ROUND(為替!O24, 4) * 1</f>
        <v>36</v>
      </c>
      <c r="AB170" s="246"/>
      <c r="AC170" s="246"/>
      <c r="AD170" s="246"/>
      <c r="AE170" s="246"/>
      <c r="AF170" s="246"/>
      <c r="AG170" s="246"/>
      <c r="AH170" s="246"/>
      <c r="AI170" s="246"/>
      <c r="AJ170" s="246"/>
      <c r="AK170" s="246"/>
      <c r="AL170" s="246"/>
      <c r="AM170" s="246"/>
      <c r="AN170" s="246"/>
      <c r="AO170" s="246"/>
      <c r="AP170" s="246"/>
      <c r="AQ170" s="246"/>
      <c r="AR170" s="246"/>
      <c r="AS170" s="246"/>
      <c r="AT170" s="246"/>
      <c r="AU170" s="246"/>
      <c r="AV170" s="246"/>
      <c r="AW170" s="246"/>
      <c r="AX170" s="246"/>
      <c r="AY170" s="246"/>
      <c r="AZ170" s="246"/>
      <c r="BA170" s="246"/>
      <c r="BB170" s="246"/>
      <c r="BC170" s="246"/>
      <c r="BD170" s="246"/>
      <c r="BE170" s="246"/>
    </row>
    <row r="171" spans="1:57" ht="7.5" customHeight="1">
      <c r="A171" s="17"/>
      <c r="B171" s="17"/>
      <c r="C171" s="17"/>
      <c r="D171" s="17"/>
      <c r="E171" s="17"/>
      <c r="F171" s="17"/>
      <c r="G171" s="17"/>
      <c r="H171" s="17"/>
      <c r="I171" s="17"/>
      <c r="J171" s="17"/>
      <c r="K171" s="17"/>
      <c r="L171" s="17"/>
      <c r="M171" s="255"/>
      <c r="N171" s="255"/>
      <c r="O171" s="255"/>
      <c r="P171" s="255"/>
      <c r="Q171" s="255"/>
      <c r="R171" s="255"/>
      <c r="S171" s="255"/>
      <c r="T171" s="255"/>
      <c r="U171" s="255"/>
      <c r="V171" s="255"/>
      <c r="W171" s="255"/>
      <c r="X171" s="255"/>
      <c r="Y171" s="255"/>
      <c r="Z171" s="255"/>
      <c r="AA171" s="244"/>
      <c r="AB171" s="244"/>
      <c r="AC171" s="244"/>
      <c r="AD171" s="244"/>
      <c r="AE171" s="244"/>
      <c r="AF171" s="244"/>
      <c r="AG171" s="244"/>
      <c r="AH171" s="244"/>
      <c r="AI171" s="244"/>
      <c r="AJ171" s="244"/>
      <c r="AK171" s="244"/>
      <c r="AL171" s="244"/>
      <c r="AM171" s="244"/>
      <c r="AN171" s="244"/>
      <c r="AO171" s="244"/>
      <c r="AP171" s="244"/>
      <c r="AQ171" s="244"/>
      <c r="AR171" s="244"/>
      <c r="AS171" s="244"/>
      <c r="AT171" s="244"/>
      <c r="AU171" s="244"/>
      <c r="AV171" s="244"/>
      <c r="AW171" s="244"/>
      <c r="AX171" s="244"/>
      <c r="AY171" s="244"/>
      <c r="AZ171" s="244"/>
      <c r="BA171" s="244"/>
      <c r="BB171" s="244"/>
      <c r="BC171" s="244"/>
      <c r="BD171" s="244"/>
      <c r="BE171" s="244"/>
    </row>
    <row r="172" spans="1:57" ht="7.5" customHeight="1">
      <c r="A172" s="17"/>
      <c r="B172" s="17"/>
      <c r="C172" s="17"/>
      <c r="D172" s="17"/>
      <c r="E172" s="17"/>
      <c r="F172" s="17"/>
      <c r="G172" s="17"/>
      <c r="H172" s="17"/>
      <c r="I172" s="17"/>
      <c r="J172" s="17"/>
      <c r="K172" s="17"/>
      <c r="L172" s="17"/>
      <c r="M172" s="255"/>
      <c r="N172" s="255"/>
      <c r="O172" s="255"/>
      <c r="P172" s="255"/>
      <c r="Q172" s="255"/>
      <c r="R172" s="255"/>
      <c r="S172" s="255"/>
      <c r="T172" s="255"/>
      <c r="U172" s="255"/>
      <c r="V172" s="255"/>
      <c r="W172" s="255"/>
      <c r="X172" s="255"/>
      <c r="Y172" s="255"/>
      <c r="Z172" s="255"/>
      <c r="AA172" s="244"/>
      <c r="AB172" s="244"/>
      <c r="AC172" s="244"/>
      <c r="AD172" s="244"/>
      <c r="AE172" s="244"/>
      <c r="AF172" s="244"/>
      <c r="AG172" s="244"/>
      <c r="AH172" s="244"/>
      <c r="AI172" s="244"/>
      <c r="AJ172" s="244"/>
      <c r="AK172" s="244"/>
      <c r="AL172" s="244"/>
      <c r="AM172" s="244"/>
      <c r="AN172" s="244"/>
      <c r="AO172" s="244"/>
      <c r="AP172" s="244"/>
      <c r="AQ172" s="244"/>
      <c r="AR172" s="244"/>
      <c r="AS172" s="244"/>
      <c r="AT172" s="244"/>
      <c r="AU172" s="244"/>
      <c r="AV172" s="244"/>
      <c r="AW172" s="244"/>
      <c r="AX172" s="244"/>
      <c r="AY172" s="244"/>
      <c r="AZ172" s="244"/>
      <c r="BA172" s="244"/>
      <c r="BB172" s="244"/>
      <c r="BC172" s="244"/>
      <c r="BD172" s="244"/>
      <c r="BE172" s="244"/>
    </row>
    <row r="173" spans="1:57" ht="7.5" customHeight="1">
      <c r="A173" s="17"/>
      <c r="B173" s="17"/>
      <c r="C173" s="17"/>
      <c r="D173" s="17"/>
      <c r="E173" s="17"/>
      <c r="F173" s="17"/>
      <c r="G173" s="17"/>
      <c r="H173" s="17"/>
      <c r="I173" s="17"/>
      <c r="J173" s="17"/>
      <c r="K173" s="17"/>
      <c r="L173" s="17"/>
      <c r="M173" s="255"/>
      <c r="N173" s="255"/>
      <c r="O173" s="255"/>
      <c r="P173" s="255"/>
      <c r="Q173" s="255"/>
      <c r="R173" s="255"/>
      <c r="S173" s="255"/>
      <c r="T173" s="255"/>
      <c r="U173" s="255"/>
      <c r="V173" s="255"/>
      <c r="W173" s="255"/>
      <c r="X173" s="255"/>
      <c r="Y173" s="255"/>
      <c r="Z173" s="255"/>
      <c r="AA173" s="244"/>
      <c r="AB173" s="244"/>
      <c r="AC173" s="244"/>
      <c r="AD173" s="244"/>
      <c r="AE173" s="244"/>
      <c r="AF173" s="244"/>
      <c r="AG173" s="244"/>
      <c r="AH173" s="244"/>
      <c r="AI173" s="244"/>
      <c r="AJ173" s="244"/>
      <c r="AK173" s="244"/>
      <c r="AL173" s="244"/>
      <c r="AM173" s="244"/>
      <c r="AN173" s="244"/>
      <c r="AO173" s="244"/>
      <c r="AP173" s="244"/>
      <c r="AQ173" s="244"/>
      <c r="AR173" s="244"/>
      <c r="AS173" s="244"/>
      <c r="AT173" s="244"/>
      <c r="AU173" s="244"/>
      <c r="AV173" s="244"/>
      <c r="AW173" s="244"/>
      <c r="AX173" s="244"/>
      <c r="AY173" s="244"/>
      <c r="AZ173" s="244"/>
      <c r="BA173" s="244"/>
      <c r="BB173" s="244"/>
      <c r="BC173" s="244"/>
      <c r="BD173" s="244"/>
      <c r="BE173" s="244"/>
    </row>
    <row r="174" spans="1:57" ht="7.5" customHeight="1">
      <c r="A174" s="17"/>
      <c r="B174" s="17"/>
      <c r="C174" s="17"/>
      <c r="D174" s="17"/>
      <c r="E174" s="17"/>
      <c r="F174" s="17"/>
      <c r="G174" s="17"/>
      <c r="H174" s="17"/>
      <c r="I174" s="17"/>
      <c r="J174" s="17"/>
      <c r="K174" s="17"/>
      <c r="L174" s="17"/>
      <c r="M174" s="255"/>
      <c r="N174" s="255"/>
      <c r="O174" s="255"/>
      <c r="P174" s="255"/>
      <c r="Q174" s="255"/>
      <c r="R174" s="255"/>
      <c r="S174" s="255"/>
      <c r="T174" s="255"/>
      <c r="U174" s="255"/>
      <c r="V174" s="255"/>
      <c r="W174" s="255"/>
      <c r="X174" s="255"/>
      <c r="Y174" s="255"/>
      <c r="Z174" s="255"/>
      <c r="AA174" s="244"/>
      <c r="AB174" s="244"/>
      <c r="AC174" s="244"/>
      <c r="AD174" s="244"/>
      <c r="AE174" s="244"/>
      <c r="AF174" s="244"/>
      <c r="AG174" s="244"/>
      <c r="AH174" s="244"/>
      <c r="AI174" s="244"/>
      <c r="AJ174" s="244"/>
      <c r="AK174" s="244"/>
      <c r="AL174" s="244"/>
      <c r="AM174" s="244"/>
      <c r="AN174" s="244"/>
      <c r="AO174" s="244"/>
      <c r="AP174" s="244"/>
      <c r="AQ174" s="244"/>
      <c r="AR174" s="244"/>
      <c r="AS174" s="244"/>
      <c r="AT174" s="244"/>
      <c r="AU174" s="244"/>
      <c r="AV174" s="244"/>
      <c r="AW174" s="244"/>
      <c r="AX174" s="244"/>
      <c r="AY174" s="244"/>
      <c r="AZ174" s="244"/>
      <c r="BA174" s="244"/>
      <c r="BB174" s="244"/>
      <c r="BC174" s="244"/>
      <c r="BD174" s="244"/>
      <c r="BE174" s="244"/>
    </row>
    <row r="175" spans="1:57" ht="7.5" customHeight="1">
      <c r="A175" s="17"/>
      <c r="B175" s="17"/>
      <c r="C175" s="17"/>
      <c r="D175" s="17"/>
      <c r="E175" s="17"/>
      <c r="F175" s="17"/>
      <c r="G175" s="17"/>
      <c r="H175" s="17"/>
      <c r="I175" s="17"/>
      <c r="J175" s="17"/>
      <c r="K175" s="17"/>
      <c r="L175" s="17"/>
      <c r="M175" s="255"/>
      <c r="N175" s="255"/>
      <c r="O175" s="255"/>
      <c r="P175" s="255"/>
      <c r="Q175" s="255"/>
      <c r="R175" s="255"/>
      <c r="S175" s="255"/>
      <c r="T175" s="255"/>
      <c r="U175" s="255"/>
      <c r="V175" s="255"/>
      <c r="W175" s="255"/>
      <c r="X175" s="255"/>
      <c r="Y175" s="255"/>
      <c r="Z175" s="255"/>
      <c r="AA175" s="244"/>
      <c r="AB175" s="244"/>
      <c r="AC175" s="244"/>
      <c r="AD175" s="244"/>
      <c r="AE175" s="244"/>
      <c r="AF175" s="244"/>
      <c r="AG175" s="244"/>
      <c r="AH175" s="244"/>
      <c r="AI175" s="244"/>
      <c r="AJ175" s="244"/>
      <c r="AK175" s="244"/>
      <c r="AL175" s="244"/>
      <c r="AM175" s="244"/>
      <c r="AN175" s="244"/>
      <c r="AO175" s="244"/>
      <c r="AP175" s="244"/>
      <c r="AQ175" s="244"/>
      <c r="AR175" s="244"/>
      <c r="AS175" s="244"/>
      <c r="AT175" s="244"/>
      <c r="AU175" s="244"/>
      <c r="AV175" s="244"/>
      <c r="AW175" s="244"/>
      <c r="AX175" s="244"/>
      <c r="AY175" s="244"/>
      <c r="AZ175" s="244"/>
      <c r="BA175" s="244"/>
      <c r="BB175" s="244"/>
      <c r="BC175" s="244"/>
      <c r="BD175" s="244"/>
      <c r="BE175" s="244"/>
    </row>
    <row r="176" spans="1:57" ht="7.5" customHeight="1">
      <c r="A176" s="17"/>
      <c r="B176" s="17"/>
      <c r="C176" s="17"/>
      <c r="D176" s="17"/>
      <c r="E176" s="17"/>
      <c r="F176" s="17"/>
      <c r="G176" s="17"/>
      <c r="H176" s="17"/>
      <c r="I176" s="17"/>
      <c r="J176" s="17"/>
      <c r="K176" s="17"/>
      <c r="L176" s="17"/>
      <c r="M176" s="255"/>
      <c r="N176" s="255"/>
      <c r="O176" s="255"/>
      <c r="P176" s="255"/>
      <c r="Q176" s="255"/>
      <c r="R176" s="255"/>
      <c r="S176" s="255"/>
      <c r="T176" s="255"/>
      <c r="U176" s="255"/>
      <c r="V176" s="255"/>
      <c r="W176" s="255"/>
      <c r="X176" s="255"/>
      <c r="Y176" s="255"/>
      <c r="Z176" s="255"/>
      <c r="AA176" s="244"/>
      <c r="AB176" s="244"/>
      <c r="AC176" s="244"/>
      <c r="AD176" s="244"/>
      <c r="AE176" s="244"/>
      <c r="AF176" s="244"/>
      <c r="AG176" s="244"/>
      <c r="AH176" s="244"/>
      <c r="AI176" s="244"/>
      <c r="AJ176" s="244"/>
      <c r="AK176" s="244"/>
      <c r="AL176" s="244"/>
      <c r="AM176" s="244"/>
      <c r="AN176" s="244"/>
      <c r="AO176" s="244"/>
      <c r="AP176" s="244"/>
      <c r="AQ176" s="244"/>
      <c r="AR176" s="244"/>
      <c r="AS176" s="244"/>
      <c r="AT176" s="244"/>
      <c r="AU176" s="244"/>
      <c r="AV176" s="244"/>
      <c r="AW176" s="244"/>
      <c r="AX176" s="244"/>
      <c r="AY176" s="244"/>
      <c r="AZ176" s="244"/>
      <c r="BA176" s="244"/>
      <c r="BB176" s="244"/>
      <c r="BC176" s="244"/>
      <c r="BD176" s="244"/>
      <c r="BE176" s="244"/>
    </row>
    <row r="177" spans="1:67" ht="7.5" customHeight="1">
      <c r="A177" s="17"/>
      <c r="B177" s="17"/>
      <c r="C177" s="17"/>
      <c r="D177" s="17"/>
      <c r="E177" s="17"/>
      <c r="F177" s="17"/>
      <c r="G177" s="17"/>
      <c r="H177" s="17"/>
      <c r="I177" s="17"/>
      <c r="J177" s="17"/>
      <c r="K177" s="17"/>
      <c r="L177" s="17"/>
      <c r="M177" s="250" t="s">
        <v>142</v>
      </c>
      <c r="N177" s="250"/>
      <c r="O177" s="250"/>
      <c r="P177" s="250"/>
      <c r="Q177" s="250"/>
      <c r="R177" s="250"/>
      <c r="S177" s="250"/>
      <c r="T177" s="250"/>
      <c r="U177" s="250"/>
      <c r="V177" s="250"/>
      <c r="W177" s="250"/>
      <c r="X177" s="250"/>
      <c r="Y177" s="250"/>
      <c r="Z177" s="250"/>
      <c r="AA177" s="244"/>
      <c r="AB177" s="244"/>
      <c r="AC177" s="244"/>
      <c r="AD177" s="244"/>
      <c r="AE177" s="244"/>
      <c r="AF177" s="244"/>
      <c r="AG177" s="244"/>
      <c r="AH177" s="244"/>
      <c r="AI177" s="244"/>
      <c r="AJ177" s="244"/>
      <c r="AK177" s="244"/>
      <c r="AL177" s="244"/>
      <c r="AM177" s="244"/>
      <c r="AN177" s="244"/>
      <c r="AO177" s="244"/>
      <c r="AP177" s="244"/>
      <c r="AQ177" s="244"/>
      <c r="AR177" s="244"/>
      <c r="AS177" s="244"/>
      <c r="AT177" s="244"/>
      <c r="AU177" s="244"/>
      <c r="AV177" s="244"/>
      <c r="AW177" s="244"/>
      <c r="AX177" s="244"/>
      <c r="AY177" s="244"/>
      <c r="AZ177" s="244"/>
      <c r="BA177" s="244"/>
      <c r="BB177" s="244"/>
      <c r="BC177" s="244"/>
      <c r="BD177" s="244"/>
      <c r="BE177" s="244"/>
    </row>
    <row r="178" spans="1:67" ht="7.5" customHeight="1">
      <c r="A178" s="17"/>
      <c r="B178" s="17"/>
      <c r="C178" s="17"/>
      <c r="D178" s="17"/>
      <c r="E178" s="17"/>
      <c r="F178" s="17"/>
      <c r="G178" s="17"/>
      <c r="H178" s="17"/>
      <c r="I178" s="17"/>
      <c r="J178" s="17"/>
      <c r="K178" s="17"/>
      <c r="L178" s="17"/>
      <c r="M178" s="250"/>
      <c r="N178" s="250"/>
      <c r="O178" s="250"/>
      <c r="P178" s="250"/>
      <c r="Q178" s="250"/>
      <c r="R178" s="250"/>
      <c r="S178" s="250"/>
      <c r="T178" s="250"/>
      <c r="U178" s="250"/>
      <c r="V178" s="250"/>
      <c r="W178" s="250"/>
      <c r="X178" s="250"/>
      <c r="Y178" s="250"/>
      <c r="Z178" s="250"/>
      <c r="AA178" s="244"/>
      <c r="AB178" s="244"/>
      <c r="AC178" s="244"/>
      <c r="AD178" s="244"/>
      <c r="AE178" s="244"/>
      <c r="AF178" s="244"/>
      <c r="AG178" s="244"/>
      <c r="AH178" s="244"/>
      <c r="AI178" s="244"/>
      <c r="AJ178" s="244"/>
      <c r="AK178" s="244"/>
      <c r="AL178" s="244"/>
      <c r="AM178" s="244"/>
      <c r="AN178" s="244"/>
      <c r="AO178" s="244"/>
      <c r="AP178" s="244"/>
      <c r="AQ178" s="244"/>
      <c r="AR178" s="244"/>
      <c r="AS178" s="244"/>
      <c r="AT178" s="244"/>
      <c r="AU178" s="244"/>
      <c r="AV178" s="244"/>
      <c r="AW178" s="244"/>
      <c r="AX178" s="244"/>
      <c r="AY178" s="244"/>
      <c r="AZ178" s="244"/>
      <c r="BA178" s="244"/>
      <c r="BB178" s="244"/>
      <c r="BC178" s="244"/>
      <c r="BD178" s="244"/>
      <c r="BE178" s="244"/>
    </row>
    <row r="179" spans="1:67" ht="7.5" customHeight="1">
      <c r="A179" s="17"/>
      <c r="B179" s="17"/>
      <c r="C179" s="17"/>
      <c r="D179" s="17"/>
      <c r="E179" s="17"/>
      <c r="F179" s="17"/>
      <c r="G179" s="17"/>
      <c r="H179" s="17"/>
      <c r="I179" s="17"/>
      <c r="J179" s="17"/>
      <c r="K179" s="17"/>
      <c r="L179" s="17"/>
      <c r="M179" s="250"/>
      <c r="N179" s="250"/>
      <c r="O179" s="250"/>
      <c r="P179" s="250"/>
      <c r="Q179" s="250"/>
      <c r="R179" s="250"/>
      <c r="S179" s="250"/>
      <c r="T179" s="250"/>
      <c r="U179" s="250"/>
      <c r="V179" s="250"/>
      <c r="W179" s="250"/>
      <c r="X179" s="250"/>
      <c r="Y179" s="250"/>
      <c r="Z179" s="250"/>
      <c r="AA179" s="244"/>
      <c r="AB179" s="244"/>
      <c r="AC179" s="244"/>
      <c r="AD179" s="244"/>
      <c r="AE179" s="244"/>
      <c r="AF179" s="244"/>
      <c r="AG179" s="244"/>
      <c r="AH179" s="244"/>
      <c r="AI179" s="244"/>
      <c r="AJ179" s="244"/>
      <c r="AK179" s="244"/>
      <c r="AL179" s="244"/>
      <c r="AM179" s="244"/>
      <c r="AN179" s="244"/>
      <c r="AO179" s="244"/>
      <c r="AP179" s="244"/>
      <c r="AQ179" s="244"/>
      <c r="AR179" s="244"/>
      <c r="AS179" s="244"/>
      <c r="AT179" s="244"/>
      <c r="AU179" s="244"/>
      <c r="AV179" s="244"/>
      <c r="AW179" s="244"/>
      <c r="AX179" s="244"/>
      <c r="AY179" s="244"/>
      <c r="AZ179" s="244"/>
      <c r="BA179" s="244"/>
      <c r="BB179" s="244"/>
      <c r="BC179" s="244"/>
      <c r="BD179" s="244"/>
      <c r="BE179" s="244"/>
    </row>
    <row r="180" spans="1:67" ht="7.5" customHeight="1" thickBot="1">
      <c r="A180" s="19"/>
      <c r="B180" s="19"/>
      <c r="C180" s="19"/>
      <c r="D180" s="19"/>
      <c r="E180" s="19"/>
      <c r="F180" s="19"/>
      <c r="G180" s="19"/>
      <c r="H180" s="19"/>
      <c r="I180" s="19"/>
      <c r="J180" s="19"/>
      <c r="K180" s="19"/>
      <c r="L180" s="19"/>
      <c r="M180" s="251"/>
      <c r="N180" s="251"/>
      <c r="O180" s="251"/>
      <c r="P180" s="251"/>
      <c r="Q180" s="251"/>
      <c r="R180" s="251"/>
      <c r="S180" s="251"/>
      <c r="T180" s="251"/>
      <c r="U180" s="251"/>
      <c r="V180" s="251"/>
      <c r="W180" s="251"/>
      <c r="X180" s="251"/>
      <c r="Y180" s="251"/>
      <c r="Z180" s="251"/>
      <c r="AA180" s="245"/>
      <c r="AB180" s="245"/>
      <c r="AC180" s="245"/>
      <c r="AD180" s="245"/>
      <c r="AE180" s="245"/>
      <c r="AF180" s="245"/>
      <c r="AG180" s="245"/>
      <c r="AH180" s="245"/>
      <c r="AI180" s="245"/>
      <c r="AJ180" s="245"/>
      <c r="AK180" s="245"/>
      <c r="AL180" s="245"/>
      <c r="AM180" s="245"/>
      <c r="AN180" s="245"/>
      <c r="AO180" s="245"/>
      <c r="AP180" s="245"/>
      <c r="AQ180" s="245"/>
      <c r="AR180" s="245"/>
      <c r="AS180" s="245"/>
      <c r="AT180" s="245"/>
      <c r="AU180" s="245"/>
      <c r="AV180" s="245"/>
      <c r="AW180" s="245"/>
      <c r="AX180" s="245"/>
      <c r="AY180" s="245"/>
      <c r="AZ180" s="245"/>
      <c r="BA180" s="245"/>
      <c r="BB180" s="245"/>
      <c r="BC180" s="245"/>
      <c r="BD180" s="245"/>
      <c r="BE180" s="245"/>
      <c r="BO180"/>
    </row>
    <row r="181" spans="1:67" ht="7.5" customHeight="1">
      <c r="A181" s="17"/>
      <c r="B181" s="17"/>
      <c r="C181" s="17"/>
      <c r="D181" s="17"/>
      <c r="E181" s="17"/>
      <c r="F181" s="17"/>
      <c r="G181" s="17"/>
      <c r="H181" s="17"/>
      <c r="I181" s="17"/>
      <c r="J181" s="17"/>
      <c r="K181" s="17"/>
      <c r="L181" s="17"/>
      <c r="M181" s="254" t="s">
        <v>414</v>
      </c>
      <c r="N181" s="254"/>
      <c r="O181" s="254"/>
      <c r="P181" s="254"/>
      <c r="Q181" s="254"/>
      <c r="R181" s="254"/>
      <c r="S181" s="254"/>
      <c r="T181" s="254"/>
      <c r="U181" s="254"/>
      <c r="V181" s="254"/>
      <c r="W181" s="254"/>
      <c r="X181" s="254"/>
      <c r="Y181" s="254"/>
      <c r="Z181" s="254"/>
      <c r="AA181" s="246">
        <f>SUM(為替!S12)</f>
        <v>89</v>
      </c>
      <c r="AB181" s="246"/>
      <c r="AC181" s="246"/>
      <c r="AD181" s="246"/>
      <c r="AE181" s="246"/>
      <c r="AF181" s="246"/>
      <c r="AG181" s="246"/>
      <c r="AH181" s="246"/>
      <c r="AI181" s="246"/>
      <c r="AJ181" s="246"/>
      <c r="AK181" s="246"/>
      <c r="AL181" s="246"/>
      <c r="AM181" s="246"/>
      <c r="AN181" s="246"/>
      <c r="AO181" s="246"/>
      <c r="AP181" s="246"/>
      <c r="AQ181" s="246"/>
      <c r="AR181" s="246"/>
      <c r="AS181" s="246"/>
      <c r="AT181" s="246"/>
      <c r="AU181" s="246"/>
      <c r="AV181" s="246"/>
      <c r="AW181" s="246"/>
      <c r="AX181" s="246"/>
      <c r="AY181" s="246"/>
      <c r="AZ181" s="246"/>
      <c r="BA181" s="246"/>
      <c r="BB181" s="246"/>
      <c r="BC181" s="246"/>
      <c r="BD181" s="246"/>
      <c r="BE181" s="246"/>
    </row>
    <row r="182" spans="1:67" ht="7.5" customHeight="1">
      <c r="A182" s="17"/>
      <c r="B182" s="17"/>
      <c r="C182" s="17"/>
      <c r="D182" s="17"/>
      <c r="E182" s="17"/>
      <c r="F182" s="17"/>
      <c r="G182" s="17"/>
      <c r="H182" s="17"/>
      <c r="I182" s="17"/>
      <c r="J182" s="17"/>
      <c r="K182" s="17"/>
      <c r="L182" s="17"/>
      <c r="M182" s="255"/>
      <c r="N182" s="255"/>
      <c r="O182" s="255"/>
      <c r="P182" s="255"/>
      <c r="Q182" s="255"/>
      <c r="R182" s="255"/>
      <c r="S182" s="255"/>
      <c r="T182" s="255"/>
      <c r="U182" s="255"/>
      <c r="V182" s="255"/>
      <c r="W182" s="255"/>
      <c r="X182" s="255"/>
      <c r="Y182" s="255"/>
      <c r="Z182" s="255"/>
      <c r="AA182" s="244"/>
      <c r="AB182" s="244"/>
      <c r="AC182" s="244"/>
      <c r="AD182" s="244"/>
      <c r="AE182" s="244"/>
      <c r="AF182" s="244"/>
      <c r="AG182" s="244"/>
      <c r="AH182" s="244"/>
      <c r="AI182" s="244"/>
      <c r="AJ182" s="244"/>
      <c r="AK182" s="244"/>
      <c r="AL182" s="244"/>
      <c r="AM182" s="244"/>
      <c r="AN182" s="244"/>
      <c r="AO182" s="244"/>
      <c r="AP182" s="244"/>
      <c r="AQ182" s="244"/>
      <c r="AR182" s="244"/>
      <c r="AS182" s="244"/>
      <c r="AT182" s="244"/>
      <c r="AU182" s="244"/>
      <c r="AV182" s="244"/>
      <c r="AW182" s="244"/>
      <c r="AX182" s="244"/>
      <c r="AY182" s="244"/>
      <c r="AZ182" s="244"/>
      <c r="BA182" s="244"/>
      <c r="BB182" s="244"/>
      <c r="BC182" s="244"/>
      <c r="BD182" s="244"/>
      <c r="BE182" s="244"/>
    </row>
    <row r="183" spans="1:67" ht="7.5" customHeight="1">
      <c r="A183" s="17"/>
      <c r="B183" s="17"/>
      <c r="C183" s="17"/>
      <c r="D183" s="17"/>
      <c r="E183" s="17"/>
      <c r="F183" s="17"/>
      <c r="G183" s="17"/>
      <c r="H183" s="17"/>
      <c r="I183" s="17"/>
      <c r="J183" s="17"/>
      <c r="K183" s="17"/>
      <c r="L183" s="17"/>
      <c r="M183" s="255"/>
      <c r="N183" s="255"/>
      <c r="O183" s="255"/>
      <c r="P183" s="255"/>
      <c r="Q183" s="255"/>
      <c r="R183" s="255"/>
      <c r="S183" s="255"/>
      <c r="T183" s="255"/>
      <c r="U183" s="255"/>
      <c r="V183" s="255"/>
      <c r="W183" s="255"/>
      <c r="X183" s="255"/>
      <c r="Y183" s="255"/>
      <c r="Z183" s="255"/>
      <c r="AA183" s="244"/>
      <c r="AB183" s="244"/>
      <c r="AC183" s="244"/>
      <c r="AD183" s="244"/>
      <c r="AE183" s="244"/>
      <c r="AF183" s="244"/>
      <c r="AG183" s="244"/>
      <c r="AH183" s="244"/>
      <c r="AI183" s="244"/>
      <c r="AJ183" s="244"/>
      <c r="AK183" s="244"/>
      <c r="AL183" s="244"/>
      <c r="AM183" s="244"/>
      <c r="AN183" s="244"/>
      <c r="AO183" s="244"/>
      <c r="AP183" s="244"/>
      <c r="AQ183" s="244"/>
      <c r="AR183" s="244"/>
      <c r="AS183" s="244"/>
      <c r="AT183" s="244"/>
      <c r="AU183" s="244"/>
      <c r="AV183" s="244"/>
      <c r="AW183" s="244"/>
      <c r="AX183" s="244"/>
      <c r="AY183" s="244"/>
      <c r="AZ183" s="244"/>
      <c r="BA183" s="244"/>
      <c r="BB183" s="244"/>
      <c r="BC183" s="244"/>
      <c r="BD183" s="244"/>
      <c r="BE183" s="244"/>
    </row>
    <row r="184" spans="1:67" ht="7.5" customHeight="1">
      <c r="A184" s="17"/>
      <c r="B184" s="17"/>
      <c r="C184" s="17"/>
      <c r="D184" s="17"/>
      <c r="E184" s="17"/>
      <c r="F184" s="17"/>
      <c r="G184" s="17"/>
      <c r="H184" s="17"/>
      <c r="I184" s="17"/>
      <c r="J184" s="17"/>
      <c r="K184" s="17"/>
      <c r="L184" s="17"/>
      <c r="M184" s="255"/>
      <c r="N184" s="255"/>
      <c r="O184" s="255"/>
      <c r="P184" s="255"/>
      <c r="Q184" s="255"/>
      <c r="R184" s="255"/>
      <c r="S184" s="255"/>
      <c r="T184" s="255"/>
      <c r="U184" s="255"/>
      <c r="V184" s="255"/>
      <c r="W184" s="255"/>
      <c r="X184" s="255"/>
      <c r="Y184" s="255"/>
      <c r="Z184" s="255"/>
      <c r="AA184" s="244"/>
      <c r="AB184" s="244"/>
      <c r="AC184" s="244"/>
      <c r="AD184" s="244"/>
      <c r="AE184" s="244"/>
      <c r="AF184" s="244"/>
      <c r="AG184" s="244"/>
      <c r="AH184" s="244"/>
      <c r="AI184" s="244"/>
      <c r="AJ184" s="244"/>
      <c r="AK184" s="244"/>
      <c r="AL184" s="244"/>
      <c r="AM184" s="244"/>
      <c r="AN184" s="244"/>
      <c r="AO184" s="244"/>
      <c r="AP184" s="244"/>
      <c r="AQ184" s="244"/>
      <c r="AR184" s="244"/>
      <c r="AS184" s="244"/>
      <c r="AT184" s="244"/>
      <c r="AU184" s="244"/>
      <c r="AV184" s="244"/>
      <c r="AW184" s="244"/>
      <c r="AX184" s="244"/>
      <c r="AY184" s="244"/>
      <c r="AZ184" s="244"/>
      <c r="BA184" s="244"/>
      <c r="BB184" s="244"/>
      <c r="BC184" s="244"/>
      <c r="BD184" s="244"/>
      <c r="BE184" s="244"/>
    </row>
    <row r="185" spans="1:67" ht="7.5" customHeight="1">
      <c r="A185" s="17"/>
      <c r="B185" s="17"/>
      <c r="C185" s="17"/>
      <c r="D185" s="17"/>
      <c r="E185" s="17"/>
      <c r="F185" s="17"/>
      <c r="G185" s="17"/>
      <c r="H185" s="17"/>
      <c r="I185" s="17"/>
      <c r="J185" s="17"/>
      <c r="K185" s="17"/>
      <c r="L185" s="17"/>
      <c r="M185" s="255"/>
      <c r="N185" s="255"/>
      <c r="O185" s="255"/>
      <c r="P185" s="255"/>
      <c r="Q185" s="255"/>
      <c r="R185" s="255"/>
      <c r="S185" s="255"/>
      <c r="T185" s="255"/>
      <c r="U185" s="255"/>
      <c r="V185" s="255"/>
      <c r="W185" s="255"/>
      <c r="X185" s="255"/>
      <c r="Y185" s="255"/>
      <c r="Z185" s="255"/>
      <c r="AA185" s="244"/>
      <c r="AB185" s="244"/>
      <c r="AC185" s="244"/>
      <c r="AD185" s="244"/>
      <c r="AE185" s="244"/>
      <c r="AF185" s="244"/>
      <c r="AG185" s="244"/>
      <c r="AH185" s="244"/>
      <c r="AI185" s="244"/>
      <c r="AJ185" s="244"/>
      <c r="AK185" s="244"/>
      <c r="AL185" s="244"/>
      <c r="AM185" s="244"/>
      <c r="AN185" s="244"/>
      <c r="AO185" s="244"/>
      <c r="AP185" s="244"/>
      <c r="AQ185" s="244"/>
      <c r="AR185" s="244"/>
      <c r="AS185" s="244"/>
      <c r="AT185" s="244"/>
      <c r="AU185" s="244"/>
      <c r="AV185" s="244"/>
      <c r="AW185" s="244"/>
      <c r="AX185" s="244"/>
      <c r="AY185" s="244"/>
      <c r="AZ185" s="244"/>
      <c r="BA185" s="244"/>
      <c r="BB185" s="244"/>
      <c r="BC185" s="244"/>
      <c r="BD185" s="244"/>
      <c r="BE185" s="244"/>
    </row>
    <row r="186" spans="1:67" ht="7.5" customHeight="1">
      <c r="A186" s="17"/>
      <c r="B186" s="17"/>
      <c r="C186" s="17"/>
      <c r="D186" s="17"/>
      <c r="E186" s="17"/>
      <c r="F186" s="17"/>
      <c r="G186" s="17"/>
      <c r="H186" s="17"/>
      <c r="I186" s="17"/>
      <c r="J186" s="17"/>
      <c r="K186" s="17"/>
      <c r="L186" s="17"/>
      <c r="M186" s="255"/>
      <c r="N186" s="255"/>
      <c r="O186" s="255"/>
      <c r="P186" s="255"/>
      <c r="Q186" s="255"/>
      <c r="R186" s="255"/>
      <c r="S186" s="255"/>
      <c r="T186" s="255"/>
      <c r="U186" s="255"/>
      <c r="V186" s="255"/>
      <c r="W186" s="255"/>
      <c r="X186" s="255"/>
      <c r="Y186" s="255"/>
      <c r="Z186" s="255"/>
      <c r="AA186" s="244"/>
      <c r="AB186" s="244"/>
      <c r="AC186" s="244"/>
      <c r="AD186" s="244"/>
      <c r="AE186" s="244"/>
      <c r="AF186" s="244"/>
      <c r="AG186" s="244"/>
      <c r="AH186" s="244"/>
      <c r="AI186" s="244"/>
      <c r="AJ186" s="244"/>
      <c r="AK186" s="244"/>
      <c r="AL186" s="244"/>
      <c r="AM186" s="244"/>
      <c r="AN186" s="244"/>
      <c r="AO186" s="244"/>
      <c r="AP186" s="244"/>
      <c r="AQ186" s="244"/>
      <c r="AR186" s="244"/>
      <c r="AS186" s="244"/>
      <c r="AT186" s="244"/>
      <c r="AU186" s="244"/>
      <c r="AV186" s="244"/>
      <c r="AW186" s="244"/>
      <c r="AX186" s="244"/>
      <c r="AY186" s="244"/>
      <c r="AZ186" s="244"/>
      <c r="BA186" s="244"/>
      <c r="BB186" s="244"/>
      <c r="BC186" s="244"/>
      <c r="BD186" s="244"/>
      <c r="BE186" s="244"/>
    </row>
    <row r="187" spans="1:67" ht="7.5" customHeight="1">
      <c r="A187" s="17"/>
      <c r="B187" s="17"/>
      <c r="C187" s="17"/>
      <c r="D187" s="17"/>
      <c r="E187" s="17"/>
      <c r="F187" s="17"/>
      <c r="G187" s="17"/>
      <c r="H187" s="17"/>
      <c r="I187" s="17"/>
      <c r="J187" s="17"/>
      <c r="K187" s="17"/>
      <c r="L187" s="17"/>
      <c r="M187" s="255"/>
      <c r="N187" s="255"/>
      <c r="O187" s="255"/>
      <c r="P187" s="255"/>
      <c r="Q187" s="255"/>
      <c r="R187" s="255"/>
      <c r="S187" s="255"/>
      <c r="T187" s="255"/>
      <c r="U187" s="255"/>
      <c r="V187" s="255"/>
      <c r="W187" s="255"/>
      <c r="X187" s="255"/>
      <c r="Y187" s="255"/>
      <c r="Z187" s="255"/>
      <c r="AA187" s="244"/>
      <c r="AB187" s="244"/>
      <c r="AC187" s="244"/>
      <c r="AD187" s="244"/>
      <c r="AE187" s="244"/>
      <c r="AF187" s="244"/>
      <c r="AG187" s="244"/>
      <c r="AH187" s="244"/>
      <c r="AI187" s="244"/>
      <c r="AJ187" s="244"/>
      <c r="AK187" s="244"/>
      <c r="AL187" s="244"/>
      <c r="AM187" s="244"/>
      <c r="AN187" s="244"/>
      <c r="AO187" s="244"/>
      <c r="AP187" s="244"/>
      <c r="AQ187" s="244"/>
      <c r="AR187" s="244"/>
      <c r="AS187" s="244"/>
      <c r="AT187" s="244"/>
      <c r="AU187" s="244"/>
      <c r="AV187" s="244"/>
      <c r="AW187" s="244"/>
      <c r="AX187" s="244"/>
      <c r="AY187" s="244"/>
      <c r="AZ187" s="244"/>
      <c r="BA187" s="244"/>
      <c r="BB187" s="244"/>
      <c r="BC187" s="244"/>
      <c r="BD187" s="244"/>
      <c r="BE187" s="244"/>
    </row>
    <row r="188" spans="1:67" ht="7.5" customHeight="1">
      <c r="A188" s="17"/>
      <c r="B188" s="17"/>
      <c r="C188" s="17"/>
      <c r="D188" s="17"/>
      <c r="E188" s="17"/>
      <c r="F188" s="17"/>
      <c r="G188" s="17"/>
      <c r="H188" s="17"/>
      <c r="I188" s="17"/>
      <c r="J188" s="17"/>
      <c r="K188" s="17"/>
      <c r="L188" s="17"/>
      <c r="M188" s="250" t="s">
        <v>415</v>
      </c>
      <c r="N188" s="250"/>
      <c r="O188" s="250"/>
      <c r="P188" s="250"/>
      <c r="Q188" s="250"/>
      <c r="R188" s="250"/>
      <c r="S188" s="250"/>
      <c r="T188" s="250"/>
      <c r="U188" s="250"/>
      <c r="V188" s="250"/>
      <c r="W188" s="250"/>
      <c r="X188" s="250"/>
      <c r="Y188" s="250"/>
      <c r="Z188" s="250"/>
      <c r="AA188" s="244"/>
      <c r="AB188" s="244"/>
      <c r="AC188" s="244"/>
      <c r="AD188" s="244"/>
      <c r="AE188" s="244"/>
      <c r="AF188" s="244"/>
      <c r="AG188" s="244"/>
      <c r="AH188" s="244"/>
      <c r="AI188" s="244"/>
      <c r="AJ188" s="244"/>
      <c r="AK188" s="244"/>
      <c r="AL188" s="244"/>
      <c r="AM188" s="244"/>
      <c r="AN188" s="244"/>
      <c r="AO188" s="244"/>
      <c r="AP188" s="244"/>
      <c r="AQ188" s="244"/>
      <c r="AR188" s="244"/>
      <c r="AS188" s="244"/>
      <c r="AT188" s="244"/>
      <c r="AU188" s="244"/>
      <c r="AV188" s="244"/>
      <c r="AW188" s="244"/>
      <c r="AX188" s="244"/>
      <c r="AY188" s="244"/>
      <c r="AZ188" s="244"/>
      <c r="BA188" s="244"/>
      <c r="BB188" s="244"/>
      <c r="BC188" s="244"/>
      <c r="BD188" s="244"/>
      <c r="BE188" s="244"/>
    </row>
    <row r="189" spans="1:67" ht="7.5" customHeight="1">
      <c r="A189" s="17"/>
      <c r="B189" s="17"/>
      <c r="C189" s="17"/>
      <c r="D189" s="17"/>
      <c r="E189" s="17"/>
      <c r="F189" s="17"/>
      <c r="G189" s="17"/>
      <c r="H189" s="17"/>
      <c r="I189" s="17"/>
      <c r="J189" s="17"/>
      <c r="K189" s="17"/>
      <c r="L189" s="17"/>
      <c r="M189" s="250"/>
      <c r="N189" s="250"/>
      <c r="O189" s="250"/>
      <c r="P189" s="250"/>
      <c r="Q189" s="250"/>
      <c r="R189" s="250"/>
      <c r="S189" s="250"/>
      <c r="T189" s="250"/>
      <c r="U189" s="250"/>
      <c r="V189" s="250"/>
      <c r="W189" s="250"/>
      <c r="X189" s="250"/>
      <c r="Y189" s="250"/>
      <c r="Z189" s="250"/>
      <c r="AA189" s="244"/>
      <c r="AB189" s="244"/>
      <c r="AC189" s="244"/>
      <c r="AD189" s="244"/>
      <c r="AE189" s="244"/>
      <c r="AF189" s="244"/>
      <c r="AG189" s="244"/>
      <c r="AH189" s="244"/>
      <c r="AI189" s="244"/>
      <c r="AJ189" s="244"/>
      <c r="AK189" s="244"/>
      <c r="AL189" s="244"/>
      <c r="AM189" s="244"/>
      <c r="AN189" s="244"/>
      <c r="AO189" s="244"/>
      <c r="AP189" s="244"/>
      <c r="AQ189" s="244"/>
      <c r="AR189" s="244"/>
      <c r="AS189" s="244"/>
      <c r="AT189" s="244"/>
      <c r="AU189" s="244"/>
      <c r="AV189" s="244"/>
      <c r="AW189" s="244"/>
      <c r="AX189" s="244"/>
      <c r="AY189" s="244"/>
      <c r="AZ189" s="244"/>
      <c r="BA189" s="244"/>
      <c r="BB189" s="244"/>
      <c r="BC189" s="244"/>
      <c r="BD189" s="244"/>
      <c r="BE189" s="244"/>
    </row>
    <row r="190" spans="1:67" ht="7.5" customHeight="1">
      <c r="A190" s="17"/>
      <c r="B190" s="17"/>
      <c r="C190" s="17"/>
      <c r="D190" s="17"/>
      <c r="E190" s="17"/>
      <c r="F190" s="17"/>
      <c r="G190" s="17"/>
      <c r="H190" s="17"/>
      <c r="I190" s="17"/>
      <c r="J190" s="17"/>
      <c r="K190" s="17"/>
      <c r="L190" s="17"/>
      <c r="M190" s="250"/>
      <c r="N190" s="250"/>
      <c r="O190" s="250"/>
      <c r="P190" s="250"/>
      <c r="Q190" s="250"/>
      <c r="R190" s="250"/>
      <c r="S190" s="250"/>
      <c r="T190" s="250"/>
      <c r="U190" s="250"/>
      <c r="V190" s="250"/>
      <c r="W190" s="250"/>
      <c r="X190" s="250"/>
      <c r="Y190" s="250"/>
      <c r="Z190" s="250"/>
      <c r="AA190" s="244"/>
      <c r="AB190" s="244"/>
      <c r="AC190" s="244"/>
      <c r="AD190" s="244"/>
      <c r="AE190" s="244"/>
      <c r="AF190" s="244"/>
      <c r="AG190" s="244"/>
      <c r="AH190" s="244"/>
      <c r="AI190" s="244"/>
      <c r="AJ190" s="244"/>
      <c r="AK190" s="244"/>
      <c r="AL190" s="244"/>
      <c r="AM190" s="244"/>
      <c r="AN190" s="244"/>
      <c r="AO190" s="244"/>
      <c r="AP190" s="244"/>
      <c r="AQ190" s="244"/>
      <c r="AR190" s="244"/>
      <c r="AS190" s="244"/>
      <c r="AT190" s="244"/>
      <c r="AU190" s="244"/>
      <c r="AV190" s="244"/>
      <c r="AW190" s="244"/>
      <c r="AX190" s="244"/>
      <c r="AY190" s="244"/>
      <c r="AZ190" s="244"/>
      <c r="BA190" s="244"/>
      <c r="BB190" s="244"/>
      <c r="BC190" s="244"/>
      <c r="BD190" s="244"/>
      <c r="BE190" s="244"/>
    </row>
    <row r="191" spans="1:67" ht="7.5" customHeight="1" thickBot="1">
      <c r="A191" s="19"/>
      <c r="B191" s="19"/>
      <c r="C191" s="19"/>
      <c r="D191" s="19"/>
      <c r="E191" s="19"/>
      <c r="F191" s="19"/>
      <c r="G191" s="19"/>
      <c r="H191" s="19"/>
      <c r="I191" s="19"/>
      <c r="J191" s="19"/>
      <c r="K191" s="19"/>
      <c r="L191" s="19"/>
      <c r="M191" s="251"/>
      <c r="N191" s="251"/>
      <c r="O191" s="251"/>
      <c r="P191" s="251"/>
      <c r="Q191" s="251"/>
      <c r="R191" s="251"/>
      <c r="S191" s="251"/>
      <c r="T191" s="251"/>
      <c r="U191" s="251"/>
      <c r="V191" s="251"/>
      <c r="W191" s="251"/>
      <c r="X191" s="251"/>
      <c r="Y191" s="251"/>
      <c r="Z191" s="251"/>
      <c r="AA191" s="245"/>
      <c r="AB191" s="245"/>
      <c r="AC191" s="245"/>
      <c r="AD191" s="245"/>
      <c r="AE191" s="245"/>
      <c r="AF191" s="245"/>
      <c r="AG191" s="245"/>
      <c r="AH191" s="245"/>
      <c r="AI191" s="245"/>
      <c r="AJ191" s="245"/>
      <c r="AK191" s="245"/>
      <c r="AL191" s="245"/>
      <c r="AM191" s="245"/>
      <c r="AN191" s="245"/>
      <c r="AO191" s="245"/>
      <c r="AP191" s="245"/>
      <c r="AQ191" s="245"/>
      <c r="AR191" s="245"/>
      <c r="AS191" s="245"/>
      <c r="AT191" s="245"/>
      <c r="AU191" s="245"/>
      <c r="AV191" s="245"/>
      <c r="AW191" s="245"/>
      <c r="AX191" s="245"/>
      <c r="AY191" s="245"/>
      <c r="AZ191" s="245"/>
      <c r="BA191" s="245"/>
      <c r="BB191" s="245"/>
      <c r="BC191" s="245"/>
      <c r="BD191" s="245"/>
      <c r="BE191" s="245"/>
    </row>
    <row r="192" spans="1:67" ht="7.5" customHeight="1">
      <c r="A192" s="17"/>
      <c r="B192" s="17"/>
      <c r="C192" s="17"/>
      <c r="D192" s="17"/>
      <c r="E192" s="17"/>
      <c r="F192" s="17"/>
      <c r="G192" s="17"/>
      <c r="H192" s="17"/>
      <c r="I192" s="17"/>
      <c r="J192" s="17"/>
      <c r="K192" s="17"/>
      <c r="L192" s="17"/>
      <c r="M192" s="254" t="s">
        <v>417</v>
      </c>
      <c r="N192" s="254"/>
      <c r="O192" s="254"/>
      <c r="P192" s="254"/>
      <c r="Q192" s="254"/>
      <c r="R192" s="254"/>
      <c r="S192" s="254"/>
      <c r="T192" s="254"/>
      <c r="U192" s="254"/>
      <c r="V192" s="254"/>
      <c r="W192" s="254"/>
      <c r="X192" s="254"/>
      <c r="Y192" s="254"/>
      <c r="Z192" s="254"/>
      <c r="AA192" s="246">
        <f>SUM(為替!U12)</f>
        <v>193</v>
      </c>
      <c r="AB192" s="246"/>
      <c r="AC192" s="246"/>
      <c r="AD192" s="246"/>
      <c r="AE192" s="246"/>
      <c r="AF192" s="246"/>
      <c r="AG192" s="246"/>
      <c r="AH192" s="246"/>
      <c r="AI192" s="246"/>
      <c r="AJ192" s="246"/>
      <c r="AK192" s="246"/>
      <c r="AL192" s="246"/>
      <c r="AM192" s="246"/>
      <c r="AN192" s="246"/>
      <c r="AO192" s="246"/>
      <c r="AP192" s="246"/>
      <c r="AQ192" s="246"/>
      <c r="AR192" s="246"/>
      <c r="AS192" s="246"/>
      <c r="AT192" s="246"/>
      <c r="AU192" s="246"/>
      <c r="AV192" s="246"/>
      <c r="AW192" s="246"/>
      <c r="AX192" s="246"/>
      <c r="AY192" s="246"/>
      <c r="AZ192" s="246"/>
      <c r="BA192" s="246"/>
      <c r="BB192" s="246"/>
      <c r="BC192" s="246"/>
      <c r="BD192" s="246"/>
      <c r="BE192" s="246"/>
    </row>
    <row r="193" spans="1:72" ht="7.5" customHeight="1">
      <c r="A193" s="17"/>
      <c r="B193" s="17"/>
      <c r="C193" s="17"/>
      <c r="D193" s="17"/>
      <c r="E193" s="17"/>
      <c r="F193" s="17"/>
      <c r="G193" s="17"/>
      <c r="H193" s="17"/>
      <c r="I193" s="17"/>
      <c r="J193" s="17"/>
      <c r="K193" s="17"/>
      <c r="L193" s="17"/>
      <c r="M193" s="255"/>
      <c r="N193" s="255"/>
      <c r="O193" s="255"/>
      <c r="P193" s="255"/>
      <c r="Q193" s="255"/>
      <c r="R193" s="255"/>
      <c r="S193" s="255"/>
      <c r="T193" s="255"/>
      <c r="U193" s="255"/>
      <c r="V193" s="255"/>
      <c r="W193" s="255"/>
      <c r="X193" s="255"/>
      <c r="Y193" s="255"/>
      <c r="Z193" s="255"/>
      <c r="AA193" s="244"/>
      <c r="AB193" s="244"/>
      <c r="AC193" s="244"/>
      <c r="AD193" s="244"/>
      <c r="AE193" s="244"/>
      <c r="AF193" s="244"/>
      <c r="AG193" s="244"/>
      <c r="AH193" s="244"/>
      <c r="AI193" s="244"/>
      <c r="AJ193" s="244"/>
      <c r="AK193" s="244"/>
      <c r="AL193" s="244"/>
      <c r="AM193" s="244"/>
      <c r="AN193" s="244"/>
      <c r="AO193" s="244"/>
      <c r="AP193" s="244"/>
      <c r="AQ193" s="244"/>
      <c r="AR193" s="244"/>
      <c r="AS193" s="244"/>
      <c r="AT193" s="244"/>
      <c r="AU193" s="244"/>
      <c r="AV193" s="244"/>
      <c r="AW193" s="244"/>
      <c r="AX193" s="244"/>
      <c r="AY193" s="244"/>
      <c r="AZ193" s="244"/>
      <c r="BA193" s="244"/>
      <c r="BB193" s="244"/>
      <c r="BC193" s="244"/>
      <c r="BD193" s="244"/>
      <c r="BE193" s="244"/>
    </row>
    <row r="194" spans="1:72" ht="7.5" customHeight="1">
      <c r="A194" s="17"/>
      <c r="B194" s="17"/>
      <c r="C194" s="17"/>
      <c r="D194" s="17"/>
      <c r="E194" s="17"/>
      <c r="F194" s="17"/>
      <c r="G194" s="17"/>
      <c r="H194" s="17"/>
      <c r="I194" s="17"/>
      <c r="J194" s="17"/>
      <c r="K194" s="17"/>
      <c r="L194" s="17"/>
      <c r="M194" s="255"/>
      <c r="N194" s="255"/>
      <c r="O194" s="255"/>
      <c r="P194" s="255"/>
      <c r="Q194" s="255"/>
      <c r="R194" s="255"/>
      <c r="S194" s="255"/>
      <c r="T194" s="255"/>
      <c r="U194" s="255"/>
      <c r="V194" s="255"/>
      <c r="W194" s="255"/>
      <c r="X194" s="255"/>
      <c r="Y194" s="255"/>
      <c r="Z194" s="255"/>
      <c r="AA194" s="244"/>
      <c r="AB194" s="244"/>
      <c r="AC194" s="244"/>
      <c r="AD194" s="244"/>
      <c r="AE194" s="244"/>
      <c r="AF194" s="244"/>
      <c r="AG194" s="244"/>
      <c r="AH194" s="244"/>
      <c r="AI194" s="244"/>
      <c r="AJ194" s="244"/>
      <c r="AK194" s="244"/>
      <c r="AL194" s="244"/>
      <c r="AM194" s="244"/>
      <c r="AN194" s="244"/>
      <c r="AO194" s="244"/>
      <c r="AP194" s="244"/>
      <c r="AQ194" s="244"/>
      <c r="AR194" s="244"/>
      <c r="AS194" s="244"/>
      <c r="AT194" s="244"/>
      <c r="AU194" s="244"/>
      <c r="AV194" s="244"/>
      <c r="AW194" s="244"/>
      <c r="AX194" s="244"/>
      <c r="AY194" s="244"/>
      <c r="AZ194" s="244"/>
      <c r="BA194" s="244"/>
      <c r="BB194" s="244"/>
      <c r="BC194" s="244"/>
      <c r="BD194" s="244"/>
      <c r="BE194" s="244"/>
    </row>
    <row r="195" spans="1:72" ht="7.5" customHeight="1">
      <c r="A195" s="17"/>
      <c r="B195" s="17"/>
      <c r="C195" s="17"/>
      <c r="D195" s="17"/>
      <c r="E195"/>
      <c r="F195" s="17"/>
      <c r="G195" s="17"/>
      <c r="H195" s="17"/>
      <c r="I195" s="17"/>
      <c r="J195" s="17"/>
      <c r="K195" s="17"/>
      <c r="L195" s="17"/>
      <c r="M195" s="255"/>
      <c r="N195" s="255"/>
      <c r="O195" s="255"/>
      <c r="P195" s="255"/>
      <c r="Q195" s="255"/>
      <c r="R195" s="255"/>
      <c r="S195" s="255"/>
      <c r="T195" s="255"/>
      <c r="U195" s="255"/>
      <c r="V195" s="255"/>
      <c r="W195" s="255"/>
      <c r="X195" s="255"/>
      <c r="Y195" s="255"/>
      <c r="Z195" s="255"/>
      <c r="AA195" s="244"/>
      <c r="AB195" s="244"/>
      <c r="AC195" s="244"/>
      <c r="AD195" s="244"/>
      <c r="AE195" s="244"/>
      <c r="AF195" s="244"/>
      <c r="AG195" s="244"/>
      <c r="AH195" s="244"/>
      <c r="AI195" s="244"/>
      <c r="AJ195" s="244"/>
      <c r="AK195" s="244"/>
      <c r="AL195" s="244"/>
      <c r="AM195" s="244"/>
      <c r="AN195" s="244"/>
      <c r="AO195" s="244"/>
      <c r="AP195" s="244"/>
      <c r="AQ195" s="244"/>
      <c r="AR195" s="244"/>
      <c r="AS195" s="244"/>
      <c r="AT195" s="244"/>
      <c r="AU195" s="244"/>
      <c r="AV195" s="244"/>
      <c r="AW195" s="244"/>
      <c r="AX195" s="244"/>
      <c r="AY195" s="244"/>
      <c r="AZ195" s="244"/>
      <c r="BA195" s="244"/>
      <c r="BB195" s="244"/>
      <c r="BC195" s="244"/>
      <c r="BD195" s="244"/>
      <c r="BE195" s="244"/>
    </row>
    <row r="196" spans="1:72" ht="7.5" customHeight="1">
      <c r="A196" s="17"/>
      <c r="B196" s="17"/>
      <c r="C196" s="17"/>
      <c r="D196" s="17"/>
      <c r="E196" s="17"/>
      <c r="F196" s="17"/>
      <c r="G196" s="17"/>
      <c r="H196" s="17"/>
      <c r="I196" s="17"/>
      <c r="J196" s="17"/>
      <c r="K196" s="17"/>
      <c r="L196" s="17"/>
      <c r="M196" s="255"/>
      <c r="N196" s="255"/>
      <c r="O196" s="255"/>
      <c r="P196" s="255"/>
      <c r="Q196" s="255"/>
      <c r="R196" s="255"/>
      <c r="S196" s="255"/>
      <c r="T196" s="255"/>
      <c r="U196" s="255"/>
      <c r="V196" s="255"/>
      <c r="W196" s="255"/>
      <c r="X196" s="255"/>
      <c r="Y196" s="255"/>
      <c r="Z196" s="255"/>
      <c r="AA196" s="244"/>
      <c r="AB196" s="244"/>
      <c r="AC196" s="244"/>
      <c r="AD196" s="244"/>
      <c r="AE196" s="244"/>
      <c r="AF196" s="244"/>
      <c r="AG196" s="244"/>
      <c r="AH196" s="244"/>
      <c r="AI196" s="244"/>
      <c r="AJ196" s="244"/>
      <c r="AK196" s="244"/>
      <c r="AL196" s="244"/>
      <c r="AM196" s="244"/>
      <c r="AN196" s="244"/>
      <c r="AO196" s="244"/>
      <c r="AP196" s="244"/>
      <c r="AQ196" s="244"/>
      <c r="AR196" s="244"/>
      <c r="AS196" s="244"/>
      <c r="AT196" s="244"/>
      <c r="AU196" s="244"/>
      <c r="AV196" s="244"/>
      <c r="AW196" s="244"/>
      <c r="AX196" s="244"/>
      <c r="AY196" s="244"/>
      <c r="AZ196" s="244"/>
      <c r="BA196" s="244"/>
      <c r="BB196" s="244"/>
      <c r="BC196" s="244"/>
      <c r="BD196" s="244"/>
      <c r="BE196" s="244"/>
      <c r="BT196"/>
    </row>
    <row r="197" spans="1:72" ht="7.5" customHeight="1">
      <c r="A197" s="17"/>
      <c r="B197" s="17"/>
      <c r="C197" s="17"/>
      <c r="D197" s="17"/>
      <c r="E197" s="17"/>
      <c r="F197" s="17"/>
      <c r="G197" s="17"/>
      <c r="H197" s="17"/>
      <c r="I197" s="17"/>
      <c r="J197" s="17"/>
      <c r="K197" s="17"/>
      <c r="L197" s="17"/>
      <c r="M197" s="255"/>
      <c r="N197" s="255"/>
      <c r="O197" s="255"/>
      <c r="P197" s="255"/>
      <c r="Q197" s="255"/>
      <c r="R197" s="255"/>
      <c r="S197" s="255"/>
      <c r="T197" s="255"/>
      <c r="U197" s="255"/>
      <c r="V197" s="255"/>
      <c r="W197" s="255"/>
      <c r="X197" s="255"/>
      <c r="Y197" s="255"/>
      <c r="Z197" s="255"/>
      <c r="AA197" s="244"/>
      <c r="AB197" s="244"/>
      <c r="AC197" s="244"/>
      <c r="AD197" s="244"/>
      <c r="AE197" s="244"/>
      <c r="AF197" s="244"/>
      <c r="AG197" s="244"/>
      <c r="AH197" s="244"/>
      <c r="AI197" s="244"/>
      <c r="AJ197" s="244"/>
      <c r="AK197" s="244"/>
      <c r="AL197" s="244"/>
      <c r="AM197" s="244"/>
      <c r="AN197" s="244"/>
      <c r="AO197" s="244"/>
      <c r="AP197" s="244"/>
      <c r="AQ197" s="244"/>
      <c r="AR197" s="244"/>
      <c r="AS197" s="244"/>
      <c r="AT197" s="244"/>
      <c r="AU197" s="244"/>
      <c r="AV197" s="244"/>
      <c r="AW197" s="244"/>
      <c r="AX197" s="244"/>
      <c r="AY197" s="244"/>
      <c r="AZ197" s="244"/>
      <c r="BA197" s="244"/>
      <c r="BB197" s="244"/>
      <c r="BC197" s="244"/>
      <c r="BD197" s="244"/>
      <c r="BE197" s="244"/>
    </row>
    <row r="198" spans="1:72" ht="7.5" customHeight="1">
      <c r="A198" s="17"/>
      <c r="B198" s="17"/>
      <c r="C198" s="17"/>
      <c r="D198" s="17"/>
      <c r="E198" s="17"/>
      <c r="F198" s="17"/>
      <c r="G198" s="17"/>
      <c r="H198" s="17"/>
      <c r="I198" s="17"/>
      <c r="J198" s="17"/>
      <c r="K198" s="17"/>
      <c r="L198" s="17"/>
      <c r="M198" s="255"/>
      <c r="N198" s="255"/>
      <c r="O198" s="255"/>
      <c r="P198" s="255"/>
      <c r="Q198" s="255"/>
      <c r="R198" s="255"/>
      <c r="S198" s="255"/>
      <c r="T198" s="255"/>
      <c r="U198" s="255"/>
      <c r="V198" s="255"/>
      <c r="W198" s="255"/>
      <c r="X198" s="255"/>
      <c r="Y198" s="255"/>
      <c r="Z198" s="255"/>
      <c r="AA198" s="244"/>
      <c r="AB198" s="244"/>
      <c r="AC198" s="244"/>
      <c r="AD198" s="244"/>
      <c r="AE198" s="244"/>
      <c r="AF198" s="244"/>
      <c r="AG198" s="244"/>
      <c r="AH198" s="244"/>
      <c r="AI198" s="244"/>
      <c r="AJ198" s="244"/>
      <c r="AK198" s="244"/>
      <c r="AL198" s="244"/>
      <c r="AM198" s="244"/>
      <c r="AN198" s="244"/>
      <c r="AO198" s="244"/>
      <c r="AP198" s="244"/>
      <c r="AQ198" s="244"/>
      <c r="AR198" s="244"/>
      <c r="AS198" s="244"/>
      <c r="AT198" s="244"/>
      <c r="AU198" s="244"/>
      <c r="AV198" s="244"/>
      <c r="AW198" s="244"/>
      <c r="AX198" s="244"/>
      <c r="AY198" s="244"/>
      <c r="AZ198" s="244"/>
      <c r="BA198" s="244"/>
      <c r="BB198" s="244"/>
      <c r="BC198" s="244"/>
      <c r="BD198" s="244"/>
      <c r="BE198" s="244"/>
    </row>
    <row r="199" spans="1:72" ht="7.5" customHeight="1">
      <c r="A199" s="17"/>
      <c r="B199" s="17"/>
      <c r="C199" s="17"/>
      <c r="D199" s="17"/>
      <c r="E199" s="17"/>
      <c r="F199" s="17"/>
      <c r="G199" s="17"/>
      <c r="H199" s="17"/>
      <c r="I199" s="17"/>
      <c r="J199" s="17"/>
      <c r="K199" s="17"/>
      <c r="L199" s="17"/>
      <c r="M199" s="250" t="s">
        <v>416</v>
      </c>
      <c r="N199" s="250"/>
      <c r="O199" s="250"/>
      <c r="P199" s="250"/>
      <c r="Q199" s="250"/>
      <c r="R199" s="250"/>
      <c r="S199" s="250"/>
      <c r="T199" s="250"/>
      <c r="U199" s="250"/>
      <c r="V199" s="250"/>
      <c r="W199" s="250"/>
      <c r="X199" s="250"/>
      <c r="Y199" s="250"/>
      <c r="Z199" s="250"/>
      <c r="AA199" s="244"/>
      <c r="AB199" s="244"/>
      <c r="AC199" s="244"/>
      <c r="AD199" s="244"/>
      <c r="AE199" s="244"/>
      <c r="AF199" s="244"/>
      <c r="AG199" s="244"/>
      <c r="AH199" s="244"/>
      <c r="AI199" s="244"/>
      <c r="AJ199" s="244"/>
      <c r="AK199" s="244"/>
      <c r="AL199" s="244"/>
      <c r="AM199" s="244"/>
      <c r="AN199" s="244"/>
      <c r="AO199" s="244"/>
      <c r="AP199" s="244"/>
      <c r="AQ199" s="244"/>
      <c r="AR199" s="244"/>
      <c r="AS199" s="244"/>
      <c r="AT199" s="244"/>
      <c r="AU199" s="244"/>
      <c r="AV199" s="244"/>
      <c r="AW199" s="244"/>
      <c r="AX199" s="244"/>
      <c r="AY199" s="244"/>
      <c r="AZ199" s="244"/>
      <c r="BA199" s="244"/>
      <c r="BB199" s="244"/>
      <c r="BC199" s="244"/>
      <c r="BD199" s="244"/>
      <c r="BE199" s="244"/>
    </row>
    <row r="200" spans="1:72" ht="7.5" customHeight="1">
      <c r="A200" s="17"/>
      <c r="B200" s="17"/>
      <c r="C200" s="17"/>
      <c r="D200" s="17"/>
      <c r="E200" s="17"/>
      <c r="F200" s="17"/>
      <c r="G200" s="17"/>
      <c r="H200" s="17"/>
      <c r="I200" s="17"/>
      <c r="J200" s="17"/>
      <c r="K200" s="17"/>
      <c r="L200" s="17"/>
      <c r="M200" s="250"/>
      <c r="N200" s="250"/>
      <c r="O200" s="250"/>
      <c r="P200" s="250"/>
      <c r="Q200" s="250"/>
      <c r="R200" s="250"/>
      <c r="S200" s="250"/>
      <c r="T200" s="250"/>
      <c r="U200" s="250"/>
      <c r="V200" s="250"/>
      <c r="W200" s="250"/>
      <c r="X200" s="250"/>
      <c r="Y200" s="250"/>
      <c r="Z200" s="250"/>
      <c r="AA200" s="244"/>
      <c r="AB200" s="244"/>
      <c r="AC200" s="244"/>
      <c r="AD200" s="244"/>
      <c r="AE200" s="244"/>
      <c r="AF200" s="244"/>
      <c r="AG200" s="244"/>
      <c r="AH200" s="244"/>
      <c r="AI200" s="244"/>
      <c r="AJ200" s="244"/>
      <c r="AK200" s="244"/>
      <c r="AL200" s="244"/>
      <c r="AM200" s="244"/>
      <c r="AN200" s="244"/>
      <c r="AO200" s="244"/>
      <c r="AP200" s="244"/>
      <c r="AQ200" s="244"/>
      <c r="AR200" s="244"/>
      <c r="AS200" s="244"/>
      <c r="AT200" s="244"/>
      <c r="AU200" s="244"/>
      <c r="AV200" s="244"/>
      <c r="AW200" s="244"/>
      <c r="AX200" s="244"/>
      <c r="AY200" s="244"/>
      <c r="AZ200" s="244"/>
      <c r="BA200" s="244"/>
      <c r="BB200" s="244"/>
      <c r="BC200" s="244"/>
      <c r="BD200" s="244"/>
      <c r="BE200" s="244"/>
    </row>
    <row r="201" spans="1:72" ht="7.5" customHeight="1">
      <c r="A201" s="17"/>
      <c r="B201" s="17"/>
      <c r="C201" s="17"/>
      <c r="D201" s="17"/>
      <c r="E201" s="17"/>
      <c r="F201" s="17"/>
      <c r="G201" s="17"/>
      <c r="H201" s="17"/>
      <c r="I201" s="17"/>
      <c r="J201" s="17"/>
      <c r="K201" s="17"/>
      <c r="L201" s="17"/>
      <c r="M201" s="250"/>
      <c r="N201" s="250"/>
      <c r="O201" s="250"/>
      <c r="P201" s="250"/>
      <c r="Q201" s="250"/>
      <c r="R201" s="250"/>
      <c r="S201" s="250"/>
      <c r="T201" s="250"/>
      <c r="U201" s="250"/>
      <c r="V201" s="250"/>
      <c r="W201" s="250"/>
      <c r="X201" s="250"/>
      <c r="Y201" s="250"/>
      <c r="Z201" s="250"/>
      <c r="AA201" s="244"/>
      <c r="AB201" s="244"/>
      <c r="AC201" s="244"/>
      <c r="AD201" s="244"/>
      <c r="AE201" s="244"/>
      <c r="AF201" s="244"/>
      <c r="AG201" s="244"/>
      <c r="AH201" s="244"/>
      <c r="AI201" s="244"/>
      <c r="AJ201" s="244"/>
      <c r="AK201" s="244"/>
      <c r="AL201" s="244"/>
      <c r="AM201" s="244"/>
      <c r="AN201" s="244"/>
      <c r="AO201" s="244"/>
      <c r="AP201" s="244"/>
      <c r="AQ201" s="244"/>
      <c r="AR201" s="244"/>
      <c r="AS201" s="244"/>
      <c r="AT201" s="244"/>
      <c r="AU201" s="244"/>
      <c r="AV201" s="244"/>
      <c r="AW201" s="244"/>
      <c r="AX201" s="244"/>
      <c r="AY201" s="244"/>
      <c r="AZ201" s="244"/>
      <c r="BA201" s="244"/>
      <c r="BB201" s="244"/>
      <c r="BC201" s="244"/>
      <c r="BD201" s="244"/>
      <c r="BE201" s="244"/>
    </row>
    <row r="202" spans="1:72" ht="7.5" customHeight="1" thickBot="1">
      <c r="A202" s="19"/>
      <c r="B202" s="19"/>
      <c r="C202" s="19"/>
      <c r="D202" s="19"/>
      <c r="E202" s="19"/>
      <c r="F202" s="19"/>
      <c r="G202" s="19"/>
      <c r="H202" s="19"/>
      <c r="I202" s="19"/>
      <c r="J202" s="19"/>
      <c r="K202" s="19"/>
      <c r="L202" s="19"/>
      <c r="M202" s="251"/>
      <c r="N202" s="251"/>
      <c r="O202" s="251"/>
      <c r="P202" s="251"/>
      <c r="Q202" s="251"/>
      <c r="R202" s="251"/>
      <c r="S202" s="251"/>
      <c r="T202" s="251"/>
      <c r="U202" s="251"/>
      <c r="V202" s="251"/>
      <c r="W202" s="251"/>
      <c r="X202" s="251"/>
      <c r="Y202" s="251"/>
      <c r="Z202" s="251"/>
      <c r="AA202" s="245"/>
      <c r="AB202" s="245"/>
      <c r="AC202" s="245"/>
      <c r="AD202" s="245"/>
      <c r="AE202" s="245"/>
      <c r="AF202" s="245"/>
      <c r="AG202" s="245"/>
      <c r="AH202" s="245"/>
      <c r="AI202" s="245"/>
      <c r="AJ202" s="245"/>
      <c r="AK202" s="245"/>
      <c r="AL202" s="245"/>
      <c r="AM202" s="245"/>
      <c r="AN202" s="245"/>
      <c r="AO202" s="245"/>
      <c r="AP202" s="245"/>
      <c r="AQ202" s="245"/>
      <c r="AR202" s="245"/>
      <c r="AS202" s="245"/>
      <c r="AT202" s="245"/>
      <c r="AU202" s="245"/>
      <c r="AV202" s="245"/>
      <c r="AW202" s="245"/>
      <c r="AX202" s="245"/>
      <c r="AY202" s="245"/>
      <c r="AZ202" s="245"/>
      <c r="BA202" s="245"/>
      <c r="BB202" s="245"/>
      <c r="BC202" s="245"/>
      <c r="BD202" s="245"/>
      <c r="BE202" s="245"/>
    </row>
    <row r="203" spans="1:72" ht="7.5" customHeight="1">
      <c r="A203" s="17"/>
      <c r="B203" s="17"/>
      <c r="C203" s="17"/>
      <c r="D203" s="17"/>
      <c r="E203" s="17"/>
      <c r="F203" s="17"/>
      <c r="G203" s="17"/>
      <c r="H203" s="17"/>
      <c r="I203" s="17"/>
      <c r="J203" s="17"/>
      <c r="K203" s="17"/>
      <c r="L203" s="17"/>
      <c r="M203" s="254" t="s">
        <v>418</v>
      </c>
      <c r="N203" s="254"/>
      <c r="O203" s="254"/>
      <c r="P203" s="254"/>
      <c r="Q203" s="254"/>
      <c r="R203" s="254"/>
      <c r="S203" s="254"/>
      <c r="T203" s="254"/>
      <c r="U203" s="254"/>
      <c r="V203" s="254"/>
      <c r="W203" s="254"/>
      <c r="X203" s="254"/>
      <c r="Y203" s="254"/>
      <c r="Z203" s="254"/>
      <c r="AA203" s="246">
        <f>SUM(為替!S24)*1000</f>
        <v>5</v>
      </c>
      <c r="AB203" s="246"/>
      <c r="AC203" s="246"/>
      <c r="AD203" s="246"/>
      <c r="AE203" s="246"/>
      <c r="AF203" s="246"/>
      <c r="AG203" s="246"/>
      <c r="AH203" s="246"/>
      <c r="AI203" s="246"/>
      <c r="AJ203" s="246"/>
      <c r="AK203" s="246"/>
      <c r="AL203" s="246"/>
      <c r="AM203" s="246"/>
      <c r="AN203" s="246"/>
      <c r="AO203" s="246"/>
      <c r="AP203" s="246"/>
      <c r="AQ203" s="246"/>
      <c r="AR203" s="246"/>
      <c r="AS203" s="246"/>
      <c r="AT203" s="246"/>
      <c r="AU203" s="246"/>
      <c r="AV203" s="246"/>
      <c r="AW203" s="246"/>
      <c r="AX203" s="246"/>
      <c r="AY203" s="246"/>
      <c r="AZ203" s="246"/>
      <c r="BA203" s="246"/>
      <c r="BB203" s="246"/>
      <c r="BC203" s="246"/>
      <c r="BD203" s="246"/>
      <c r="BE203" s="246"/>
    </row>
    <row r="204" spans="1:72" ht="7.5" customHeight="1">
      <c r="A204" s="17"/>
      <c r="B204" s="17"/>
      <c r="C204" s="17"/>
      <c r="D204" s="17"/>
      <c r="E204" s="17"/>
      <c r="F204" s="17"/>
      <c r="G204" s="17"/>
      <c r="H204" s="17"/>
      <c r="I204" s="17"/>
      <c r="J204" s="17"/>
      <c r="K204" s="17"/>
      <c r="L204" s="17"/>
      <c r="M204" s="255"/>
      <c r="N204" s="255"/>
      <c r="O204" s="255"/>
      <c r="P204" s="255"/>
      <c r="Q204" s="255"/>
      <c r="R204" s="255"/>
      <c r="S204" s="255"/>
      <c r="T204" s="255"/>
      <c r="U204" s="255"/>
      <c r="V204" s="255"/>
      <c r="W204" s="255"/>
      <c r="X204" s="255"/>
      <c r="Y204" s="255"/>
      <c r="Z204" s="255"/>
      <c r="AA204" s="244"/>
      <c r="AB204" s="244"/>
      <c r="AC204" s="244"/>
      <c r="AD204" s="244"/>
      <c r="AE204" s="244"/>
      <c r="AF204" s="244"/>
      <c r="AG204" s="244"/>
      <c r="AH204" s="244"/>
      <c r="AI204" s="244"/>
      <c r="AJ204" s="244"/>
      <c r="AK204" s="244"/>
      <c r="AL204" s="244"/>
      <c r="AM204" s="244"/>
      <c r="AN204" s="244"/>
      <c r="AO204" s="244"/>
      <c r="AP204" s="244"/>
      <c r="AQ204" s="244"/>
      <c r="AR204" s="244"/>
      <c r="AS204" s="244"/>
      <c r="AT204" s="244"/>
      <c r="AU204" s="244"/>
      <c r="AV204" s="244"/>
      <c r="AW204" s="244"/>
      <c r="AX204" s="244"/>
      <c r="AY204" s="244"/>
      <c r="AZ204" s="244"/>
      <c r="BA204" s="244"/>
      <c r="BB204" s="244"/>
      <c r="BC204" s="244"/>
      <c r="BD204" s="244"/>
      <c r="BE204" s="244"/>
    </row>
    <row r="205" spans="1:72" ht="7.5" customHeight="1">
      <c r="A205" s="17"/>
      <c r="B205" s="17"/>
      <c r="C205" s="17"/>
      <c r="D205" s="17"/>
      <c r="E205" s="17"/>
      <c r="F205" s="17"/>
      <c r="G205" s="17"/>
      <c r="H205" s="17"/>
      <c r="I205" s="17"/>
      <c r="J205" s="17"/>
      <c r="K205" s="17"/>
      <c r="L205" s="17"/>
      <c r="M205" s="255"/>
      <c r="N205" s="255"/>
      <c r="O205" s="255"/>
      <c r="P205" s="255"/>
      <c r="Q205" s="255"/>
      <c r="R205" s="255"/>
      <c r="S205" s="255"/>
      <c r="T205" s="255"/>
      <c r="U205" s="255"/>
      <c r="V205" s="255"/>
      <c r="W205" s="255"/>
      <c r="X205" s="255"/>
      <c r="Y205" s="255"/>
      <c r="Z205" s="255"/>
      <c r="AA205" s="244"/>
      <c r="AB205" s="244"/>
      <c r="AC205" s="244"/>
      <c r="AD205" s="244"/>
      <c r="AE205" s="244"/>
      <c r="AF205" s="244"/>
      <c r="AG205" s="244"/>
      <c r="AH205" s="244"/>
      <c r="AI205" s="244"/>
      <c r="AJ205" s="244"/>
      <c r="AK205" s="244"/>
      <c r="AL205" s="244"/>
      <c r="AM205" s="244"/>
      <c r="AN205" s="244"/>
      <c r="AO205" s="244"/>
      <c r="AP205" s="244"/>
      <c r="AQ205" s="244"/>
      <c r="AR205" s="244"/>
      <c r="AS205" s="244"/>
      <c r="AT205" s="244"/>
      <c r="AU205" s="244"/>
      <c r="AV205" s="244"/>
      <c r="AW205" s="244"/>
      <c r="AX205" s="244"/>
      <c r="AY205" s="244"/>
      <c r="AZ205" s="244"/>
      <c r="BA205" s="244"/>
      <c r="BB205" s="244"/>
      <c r="BC205" s="244"/>
      <c r="BD205" s="244"/>
      <c r="BE205" s="244"/>
    </row>
    <row r="206" spans="1:72" ht="7.5" customHeight="1">
      <c r="A206" s="17"/>
      <c r="B206" s="17"/>
      <c r="C206" s="17"/>
      <c r="D206" s="17"/>
      <c r="E206" s="17"/>
      <c r="F206" s="17"/>
      <c r="G206" s="17"/>
      <c r="H206" s="17"/>
      <c r="I206" s="17"/>
      <c r="J206" s="17"/>
      <c r="K206" s="17"/>
      <c r="L206" s="17"/>
      <c r="M206" s="255"/>
      <c r="N206" s="255"/>
      <c r="O206" s="255"/>
      <c r="P206" s="255"/>
      <c r="Q206" s="255"/>
      <c r="R206" s="255"/>
      <c r="S206" s="255"/>
      <c r="T206" s="255"/>
      <c r="U206" s="255"/>
      <c r="V206" s="255"/>
      <c r="W206" s="255"/>
      <c r="X206" s="255"/>
      <c r="Y206" s="255"/>
      <c r="Z206" s="255"/>
      <c r="AA206" s="244"/>
      <c r="AB206" s="244"/>
      <c r="AC206" s="244"/>
      <c r="AD206" s="244"/>
      <c r="AE206" s="244"/>
      <c r="AF206" s="244"/>
      <c r="AG206" s="244"/>
      <c r="AH206" s="244"/>
      <c r="AI206" s="244"/>
      <c r="AJ206" s="244"/>
      <c r="AK206" s="244"/>
      <c r="AL206" s="244"/>
      <c r="AM206" s="244"/>
      <c r="AN206" s="244"/>
      <c r="AO206" s="244"/>
      <c r="AP206" s="244"/>
      <c r="AQ206" s="244"/>
      <c r="AR206" s="244"/>
      <c r="AS206" s="244"/>
      <c r="AT206" s="244"/>
      <c r="AU206" s="244"/>
      <c r="AV206" s="244"/>
      <c r="AW206" s="244"/>
      <c r="AX206" s="244"/>
      <c r="AY206" s="244"/>
      <c r="AZ206" s="244"/>
      <c r="BA206" s="244"/>
      <c r="BB206" s="244"/>
      <c r="BC206" s="244"/>
      <c r="BD206" s="244"/>
      <c r="BE206" s="244"/>
    </row>
    <row r="207" spans="1:72" ht="7.5" customHeight="1">
      <c r="A207" s="17"/>
      <c r="B207" s="17"/>
      <c r="C207" s="17"/>
      <c r="D207" s="17"/>
      <c r="E207" s="17"/>
      <c r="F207" s="17"/>
      <c r="G207" s="17"/>
      <c r="H207" s="17"/>
      <c r="I207" s="17"/>
      <c r="J207" s="17"/>
      <c r="K207" s="17"/>
      <c r="L207" s="17"/>
      <c r="M207" s="255"/>
      <c r="N207" s="255"/>
      <c r="O207" s="255"/>
      <c r="P207" s="255"/>
      <c r="Q207" s="255"/>
      <c r="R207" s="255"/>
      <c r="S207" s="255"/>
      <c r="T207" s="255"/>
      <c r="U207" s="255"/>
      <c r="V207" s="255"/>
      <c r="W207" s="255"/>
      <c r="X207" s="255"/>
      <c r="Y207" s="255"/>
      <c r="Z207" s="255"/>
      <c r="AA207" s="244"/>
      <c r="AB207" s="244"/>
      <c r="AC207" s="244"/>
      <c r="AD207" s="244"/>
      <c r="AE207" s="244"/>
      <c r="AF207" s="244"/>
      <c r="AG207" s="244"/>
      <c r="AH207" s="244"/>
      <c r="AI207" s="244"/>
      <c r="AJ207" s="244"/>
      <c r="AK207" s="244"/>
      <c r="AL207" s="244"/>
      <c r="AM207" s="244"/>
      <c r="AN207" s="244"/>
      <c r="AO207" s="244"/>
      <c r="AP207" s="244"/>
      <c r="AQ207" s="244"/>
      <c r="AR207" s="244"/>
      <c r="AS207" s="244"/>
      <c r="AT207" s="244"/>
      <c r="AU207" s="244"/>
      <c r="AV207" s="244"/>
      <c r="AW207" s="244"/>
      <c r="AX207" s="244"/>
      <c r="AY207" s="244"/>
      <c r="AZ207" s="244"/>
      <c r="BA207" s="244"/>
      <c r="BB207" s="244"/>
      <c r="BC207" s="244"/>
      <c r="BD207" s="244"/>
      <c r="BE207" s="244"/>
    </row>
    <row r="208" spans="1:72" ht="7.5" customHeight="1">
      <c r="A208" s="17"/>
      <c r="B208" s="17"/>
      <c r="C208" s="17"/>
      <c r="D208" s="17"/>
      <c r="E208" s="17"/>
      <c r="F208" s="17"/>
      <c r="G208" s="17"/>
      <c r="H208" s="17"/>
      <c r="I208" s="17"/>
      <c r="J208" s="17"/>
      <c r="K208" s="17"/>
      <c r="L208" s="17"/>
      <c r="M208" s="255"/>
      <c r="N208" s="255"/>
      <c r="O208" s="255"/>
      <c r="P208" s="255"/>
      <c r="Q208" s="255"/>
      <c r="R208" s="255"/>
      <c r="S208" s="255"/>
      <c r="T208" s="255"/>
      <c r="U208" s="255"/>
      <c r="V208" s="255"/>
      <c r="W208" s="255"/>
      <c r="X208" s="255"/>
      <c r="Y208" s="255"/>
      <c r="Z208" s="255"/>
      <c r="AA208" s="244"/>
      <c r="AB208" s="244"/>
      <c r="AC208" s="244"/>
      <c r="AD208" s="244"/>
      <c r="AE208" s="244"/>
      <c r="AF208" s="244"/>
      <c r="AG208" s="244"/>
      <c r="AH208" s="244"/>
      <c r="AI208" s="244"/>
      <c r="AJ208" s="244"/>
      <c r="AK208" s="244"/>
      <c r="AL208" s="244"/>
      <c r="AM208" s="244"/>
      <c r="AN208" s="244"/>
      <c r="AO208" s="244"/>
      <c r="AP208" s="244"/>
      <c r="AQ208" s="244"/>
      <c r="AR208" s="244"/>
      <c r="AS208" s="244"/>
      <c r="AT208" s="244"/>
      <c r="AU208" s="244"/>
      <c r="AV208" s="244"/>
      <c r="AW208" s="244"/>
      <c r="AX208" s="244"/>
      <c r="AY208" s="244"/>
      <c r="AZ208" s="244"/>
      <c r="BA208" s="244"/>
      <c r="BB208" s="244"/>
      <c r="BC208" s="244"/>
      <c r="BD208" s="244"/>
      <c r="BE208" s="244"/>
    </row>
    <row r="209" spans="1:57" ht="7.5" customHeight="1">
      <c r="A209" s="17"/>
      <c r="B209" s="17"/>
      <c r="C209" s="17"/>
      <c r="D209" s="17"/>
      <c r="E209" s="17"/>
      <c r="F209" s="17"/>
      <c r="G209" s="17"/>
      <c r="H209" s="17"/>
      <c r="I209" s="17"/>
      <c r="J209" s="17"/>
      <c r="K209" s="17"/>
      <c r="L209" s="17"/>
      <c r="M209" s="255"/>
      <c r="N209" s="255"/>
      <c r="O209" s="255"/>
      <c r="P209" s="255"/>
      <c r="Q209" s="255"/>
      <c r="R209" s="255"/>
      <c r="S209" s="255"/>
      <c r="T209" s="255"/>
      <c r="U209" s="255"/>
      <c r="V209" s="255"/>
      <c r="W209" s="255"/>
      <c r="X209" s="255"/>
      <c r="Y209" s="255"/>
      <c r="Z209" s="255"/>
      <c r="AA209" s="244"/>
      <c r="AB209" s="244"/>
      <c r="AC209" s="244"/>
      <c r="AD209" s="244"/>
      <c r="AE209" s="244"/>
      <c r="AF209" s="244"/>
      <c r="AG209" s="244"/>
      <c r="AH209" s="244"/>
      <c r="AI209" s="244"/>
      <c r="AJ209" s="244"/>
      <c r="AK209" s="244"/>
      <c r="AL209" s="244"/>
      <c r="AM209" s="244"/>
      <c r="AN209" s="244"/>
      <c r="AO209" s="244"/>
      <c r="AP209" s="244"/>
      <c r="AQ209" s="244"/>
      <c r="AR209" s="244"/>
      <c r="AS209" s="244"/>
      <c r="AT209" s="244"/>
      <c r="AU209" s="244"/>
      <c r="AV209" s="244"/>
      <c r="AW209" s="244"/>
      <c r="AX209" s="244"/>
      <c r="AY209" s="244"/>
      <c r="AZ209" s="244"/>
      <c r="BA209" s="244"/>
      <c r="BB209" s="244"/>
      <c r="BC209" s="244"/>
      <c r="BD209" s="244"/>
      <c r="BE209" s="244"/>
    </row>
    <row r="210" spans="1:57" ht="7.5" customHeight="1">
      <c r="A210" s="17"/>
      <c r="B210" s="17"/>
      <c r="C210" s="17"/>
      <c r="D210" s="17"/>
      <c r="E210" s="17"/>
      <c r="F210" s="17"/>
      <c r="G210" s="17"/>
      <c r="H210" s="17"/>
      <c r="I210" s="17"/>
      <c r="J210" s="17"/>
      <c r="K210" s="17"/>
      <c r="L210" s="17"/>
      <c r="M210" s="250" t="s">
        <v>419</v>
      </c>
      <c r="N210" s="250"/>
      <c r="O210" s="250"/>
      <c r="P210" s="250"/>
      <c r="Q210" s="250"/>
      <c r="R210" s="250"/>
      <c r="S210" s="250"/>
      <c r="T210" s="250"/>
      <c r="U210" s="250"/>
      <c r="V210" s="250"/>
      <c r="W210" s="250"/>
      <c r="X210" s="250"/>
      <c r="Y210" s="250"/>
      <c r="Z210" s="250"/>
      <c r="AA210" s="244"/>
      <c r="AB210" s="244"/>
      <c r="AC210" s="244"/>
      <c r="AD210" s="244"/>
      <c r="AE210" s="244"/>
      <c r="AF210" s="244"/>
      <c r="AG210" s="244"/>
      <c r="AH210" s="244"/>
      <c r="AI210" s="244"/>
      <c r="AJ210" s="244"/>
      <c r="AK210" s="244"/>
      <c r="AL210" s="244"/>
      <c r="AM210" s="244"/>
      <c r="AN210" s="244"/>
      <c r="AO210" s="244"/>
      <c r="AP210" s="244"/>
      <c r="AQ210" s="244"/>
      <c r="AR210" s="244"/>
      <c r="AS210" s="244"/>
      <c r="AT210" s="244"/>
      <c r="AU210" s="244"/>
      <c r="AV210" s="244"/>
      <c r="AW210" s="244"/>
      <c r="AX210" s="244"/>
      <c r="AY210" s="244"/>
      <c r="AZ210" s="244"/>
      <c r="BA210" s="244"/>
      <c r="BB210" s="244"/>
      <c r="BC210" s="244"/>
      <c r="BD210" s="244"/>
      <c r="BE210" s="244"/>
    </row>
    <row r="211" spans="1:57" ht="7.5" customHeight="1">
      <c r="A211" s="17"/>
      <c r="B211" s="17"/>
      <c r="C211" s="17"/>
      <c r="D211" s="17"/>
      <c r="E211" s="17"/>
      <c r="F211" s="17"/>
      <c r="G211" s="17"/>
      <c r="H211" s="17"/>
      <c r="I211" s="17"/>
      <c r="J211" s="17"/>
      <c r="K211" s="17"/>
      <c r="L211" s="17"/>
      <c r="M211" s="250"/>
      <c r="N211" s="250"/>
      <c r="O211" s="250"/>
      <c r="P211" s="250"/>
      <c r="Q211" s="250"/>
      <c r="R211" s="250"/>
      <c r="S211" s="250"/>
      <c r="T211" s="250"/>
      <c r="U211" s="250"/>
      <c r="V211" s="250"/>
      <c r="W211" s="250"/>
      <c r="X211" s="250"/>
      <c r="Y211" s="250"/>
      <c r="Z211" s="250"/>
      <c r="AA211" s="244"/>
      <c r="AB211" s="244"/>
      <c r="AC211" s="244"/>
      <c r="AD211" s="244"/>
      <c r="AE211" s="244"/>
      <c r="AF211" s="244"/>
      <c r="AG211" s="244"/>
      <c r="AH211" s="244"/>
      <c r="AI211" s="244"/>
      <c r="AJ211" s="244"/>
      <c r="AK211" s="244"/>
      <c r="AL211" s="244"/>
      <c r="AM211" s="244"/>
      <c r="AN211" s="244"/>
      <c r="AO211" s="244"/>
      <c r="AP211" s="244"/>
      <c r="AQ211" s="244"/>
      <c r="AR211" s="244"/>
      <c r="AS211" s="244"/>
      <c r="AT211" s="244"/>
      <c r="AU211" s="244"/>
      <c r="AV211" s="244"/>
      <c r="AW211" s="244"/>
      <c r="AX211" s="244"/>
      <c r="AY211" s="244"/>
      <c r="AZ211" s="244"/>
      <c r="BA211" s="244"/>
      <c r="BB211" s="244"/>
      <c r="BC211" s="244"/>
      <c r="BD211" s="244"/>
      <c r="BE211" s="244"/>
    </row>
    <row r="212" spans="1:57" ht="7.5" customHeight="1">
      <c r="A212" s="17"/>
      <c r="B212" s="17"/>
      <c r="C212" s="17"/>
      <c r="D212" s="17"/>
      <c r="E212" s="17"/>
      <c r="F212" s="17"/>
      <c r="G212" s="17"/>
      <c r="H212" s="17"/>
      <c r="I212" s="17"/>
      <c r="J212" s="17"/>
      <c r="K212" s="17"/>
      <c r="L212" s="17"/>
      <c r="M212" s="250"/>
      <c r="N212" s="250"/>
      <c r="O212" s="250"/>
      <c r="P212" s="250"/>
      <c r="Q212" s="250"/>
      <c r="R212" s="250"/>
      <c r="S212" s="250"/>
      <c r="T212" s="250"/>
      <c r="U212" s="250"/>
      <c r="V212" s="250"/>
      <c r="W212" s="250"/>
      <c r="X212" s="250"/>
      <c r="Y212" s="250"/>
      <c r="Z212" s="250"/>
      <c r="AA212" s="244"/>
      <c r="AB212" s="244"/>
      <c r="AC212" s="244"/>
      <c r="AD212" s="244"/>
      <c r="AE212" s="244"/>
      <c r="AF212" s="244"/>
      <c r="AG212" s="244"/>
      <c r="AH212" s="244"/>
      <c r="AI212" s="244"/>
      <c r="AJ212" s="244"/>
      <c r="AK212" s="244"/>
      <c r="AL212" s="244"/>
      <c r="AM212" s="244"/>
      <c r="AN212" s="244"/>
      <c r="AO212" s="244"/>
      <c r="AP212" s="244"/>
      <c r="AQ212" s="244"/>
      <c r="AR212" s="244"/>
      <c r="AS212" s="244"/>
      <c r="AT212" s="244"/>
      <c r="AU212" s="244"/>
      <c r="AV212" s="244"/>
      <c r="AW212" s="244"/>
      <c r="AX212" s="244"/>
      <c r="AY212" s="244"/>
      <c r="AZ212" s="244"/>
      <c r="BA212" s="244"/>
      <c r="BB212" s="244"/>
      <c r="BC212" s="244"/>
      <c r="BD212" s="244"/>
      <c r="BE212" s="244"/>
    </row>
    <row r="213" spans="1:57" ht="7.5" customHeight="1" thickBot="1">
      <c r="A213" s="19"/>
      <c r="B213" s="19"/>
      <c r="C213" s="19"/>
      <c r="D213" s="19"/>
      <c r="E213" s="19"/>
      <c r="F213" s="19"/>
      <c r="G213" s="19"/>
      <c r="H213" s="19"/>
      <c r="I213" s="19"/>
      <c r="J213" s="19"/>
      <c r="K213" s="19"/>
      <c r="L213" s="19"/>
      <c r="M213" s="251"/>
      <c r="N213" s="251"/>
      <c r="O213" s="251"/>
      <c r="P213" s="251"/>
      <c r="Q213" s="251"/>
      <c r="R213" s="251"/>
      <c r="S213" s="251"/>
      <c r="T213" s="251"/>
      <c r="U213" s="251"/>
      <c r="V213" s="251"/>
      <c r="W213" s="251"/>
      <c r="X213" s="251"/>
      <c r="Y213" s="251"/>
      <c r="Z213" s="251"/>
      <c r="AA213" s="245"/>
      <c r="AB213" s="245"/>
      <c r="AC213" s="245"/>
      <c r="AD213" s="245"/>
      <c r="AE213" s="245"/>
      <c r="AF213" s="245"/>
      <c r="AG213" s="245"/>
      <c r="AH213" s="245"/>
      <c r="AI213" s="245"/>
      <c r="AJ213" s="245"/>
      <c r="AK213" s="245"/>
      <c r="AL213" s="245"/>
      <c r="AM213" s="245"/>
      <c r="AN213" s="245"/>
      <c r="AO213" s="245"/>
      <c r="AP213" s="245"/>
      <c r="AQ213" s="245"/>
      <c r="AR213" s="245"/>
      <c r="AS213" s="245"/>
      <c r="AT213" s="245"/>
      <c r="AU213" s="245"/>
      <c r="AV213" s="245"/>
      <c r="AW213" s="245"/>
      <c r="AX213" s="245"/>
      <c r="AY213" s="245"/>
      <c r="AZ213" s="245"/>
      <c r="BA213" s="245"/>
      <c r="BB213" s="245"/>
      <c r="BC213" s="245"/>
      <c r="BD213" s="245"/>
      <c r="BE213" s="245"/>
    </row>
    <row r="215" spans="1:57" ht="9.75" customHeight="1">
      <c r="A215" s="237" t="s">
        <v>443</v>
      </c>
      <c r="B215" s="238"/>
      <c r="C215" s="238"/>
      <c r="D215" s="238"/>
      <c r="E215" s="238"/>
      <c r="F215" s="238"/>
      <c r="G215" s="238"/>
      <c r="H215" s="238"/>
      <c r="I215" s="238"/>
      <c r="J215" s="238"/>
      <c r="K215" s="238"/>
      <c r="L215" s="238"/>
      <c r="M215" s="238"/>
      <c r="N215" s="238"/>
      <c r="O215" s="238"/>
      <c r="P215" s="238"/>
      <c r="Q215" s="238"/>
      <c r="R215" s="238"/>
      <c r="S215" s="238"/>
      <c r="T215" s="238"/>
      <c r="U215" s="238"/>
      <c r="V215" s="238"/>
      <c r="W215" s="238"/>
      <c r="X215" s="238"/>
      <c r="Y215" s="238"/>
      <c r="Z215" s="238"/>
      <c r="AA215" s="238"/>
      <c r="AB215" s="238"/>
      <c r="AC215" s="238"/>
      <c r="AD215" s="238"/>
      <c r="AE215" s="238"/>
      <c r="AF215" s="238"/>
      <c r="AG215" s="238"/>
      <c r="AH215" s="238"/>
      <c r="AI215" s="238"/>
      <c r="AJ215" s="238"/>
      <c r="AK215" s="238"/>
      <c r="AL215" s="238"/>
      <c r="AM215" s="238"/>
      <c r="AN215" s="238"/>
      <c r="AO215" s="238"/>
      <c r="AP215" s="238"/>
      <c r="AQ215" s="238"/>
      <c r="AR215" s="238"/>
      <c r="AS215" s="238"/>
      <c r="AT215" s="238"/>
      <c r="AU215" s="238"/>
      <c r="AV215" s="238"/>
      <c r="AW215" s="238"/>
      <c r="AX215" s="238"/>
      <c r="AY215" s="238"/>
      <c r="AZ215" s="238"/>
      <c r="BA215" s="238"/>
      <c r="BB215" s="238"/>
      <c r="BC215" s="238"/>
      <c r="BD215" s="238"/>
      <c r="BE215" s="238"/>
    </row>
    <row r="216" spans="1:57" ht="9.75" customHeight="1">
      <c r="A216" s="238"/>
      <c r="B216" s="238"/>
      <c r="C216" s="238"/>
      <c r="D216" s="238"/>
      <c r="E216" s="238"/>
      <c r="F216" s="238"/>
      <c r="G216" s="238"/>
      <c r="H216" s="238"/>
      <c r="I216" s="238"/>
      <c r="J216" s="238"/>
      <c r="K216" s="238"/>
      <c r="L216" s="238"/>
      <c r="M216" s="238"/>
      <c r="N216" s="238"/>
      <c r="O216" s="238"/>
      <c r="P216" s="238"/>
      <c r="Q216" s="238"/>
      <c r="R216" s="238"/>
      <c r="S216" s="238"/>
      <c r="T216" s="238"/>
      <c r="U216" s="238"/>
      <c r="V216" s="238"/>
      <c r="W216" s="238"/>
      <c r="X216" s="238"/>
      <c r="Y216" s="238"/>
      <c r="Z216" s="238"/>
      <c r="AA216" s="238"/>
      <c r="AB216" s="238"/>
      <c r="AC216" s="238"/>
      <c r="AD216" s="238"/>
      <c r="AE216" s="238"/>
      <c r="AF216" s="238"/>
      <c r="AG216" s="238"/>
      <c r="AH216" s="238"/>
      <c r="AI216" s="238"/>
      <c r="AJ216" s="238"/>
      <c r="AK216" s="238"/>
      <c r="AL216" s="238"/>
      <c r="AM216" s="238"/>
      <c r="AN216" s="238"/>
      <c r="AO216" s="238"/>
      <c r="AP216" s="238"/>
      <c r="AQ216" s="238"/>
      <c r="AR216" s="238"/>
      <c r="AS216" s="238"/>
      <c r="AT216" s="238"/>
      <c r="AU216" s="238"/>
      <c r="AV216" s="238"/>
      <c r="AW216" s="238"/>
      <c r="AX216" s="238"/>
      <c r="AY216" s="238"/>
      <c r="AZ216" s="238"/>
      <c r="BA216" s="238"/>
      <c r="BB216" s="238"/>
      <c r="BC216" s="238"/>
      <c r="BD216" s="238"/>
      <c r="BE216" s="238"/>
    </row>
    <row r="217" spans="1:57" ht="9.75" customHeight="1">
      <c r="A217" s="238"/>
      <c r="B217" s="238"/>
      <c r="C217" s="238"/>
      <c r="D217" s="238"/>
      <c r="E217" s="238"/>
      <c r="F217" s="238"/>
      <c r="G217" s="238"/>
      <c r="H217" s="238"/>
      <c r="I217" s="238"/>
      <c r="J217" s="238"/>
      <c r="K217" s="238"/>
      <c r="L217" s="238"/>
      <c r="M217" s="238"/>
      <c r="N217" s="238"/>
      <c r="O217" s="238"/>
      <c r="P217" s="238"/>
      <c r="Q217" s="238"/>
      <c r="R217" s="238"/>
      <c r="S217" s="238"/>
      <c r="T217" s="238"/>
      <c r="U217" s="238"/>
      <c r="V217" s="238"/>
      <c r="W217" s="238"/>
      <c r="X217" s="238"/>
      <c r="Y217" s="238"/>
      <c r="Z217" s="238"/>
      <c r="AA217" s="238"/>
      <c r="AB217" s="238"/>
      <c r="AC217" s="238"/>
      <c r="AD217" s="238"/>
      <c r="AE217" s="238"/>
      <c r="AF217" s="238"/>
      <c r="AG217" s="238"/>
      <c r="AH217" s="238"/>
      <c r="AI217" s="238"/>
      <c r="AJ217" s="238"/>
      <c r="AK217" s="238"/>
      <c r="AL217" s="238"/>
      <c r="AM217" s="238"/>
      <c r="AN217" s="238"/>
      <c r="AO217" s="238"/>
      <c r="AP217" s="238"/>
      <c r="AQ217" s="238"/>
      <c r="AR217" s="238"/>
      <c r="AS217" s="238"/>
      <c r="AT217" s="238"/>
      <c r="AU217" s="238"/>
      <c r="AV217" s="238"/>
      <c r="AW217" s="238"/>
      <c r="AX217" s="238"/>
      <c r="AY217" s="238"/>
      <c r="AZ217" s="238"/>
      <c r="BA217" s="238"/>
      <c r="BB217" s="238"/>
      <c r="BC217" s="238"/>
      <c r="BD217" s="238"/>
      <c r="BE217" s="238"/>
    </row>
    <row r="218" spans="1:57" ht="9.75" customHeight="1">
      <c r="A218" s="238"/>
      <c r="B218" s="238"/>
      <c r="C218" s="238"/>
      <c r="D218" s="238"/>
      <c r="E218" s="238"/>
      <c r="F218" s="238"/>
      <c r="G218" s="238"/>
      <c r="H218" s="238"/>
      <c r="I218" s="238"/>
      <c r="J218" s="238"/>
      <c r="K218" s="238"/>
      <c r="L218" s="238"/>
      <c r="M218" s="238"/>
      <c r="N218" s="238"/>
      <c r="O218" s="238"/>
      <c r="P218" s="238"/>
      <c r="Q218" s="238"/>
      <c r="R218" s="238"/>
      <c r="S218" s="238"/>
      <c r="T218" s="238"/>
      <c r="U218" s="238"/>
      <c r="V218" s="238"/>
      <c r="W218" s="238"/>
      <c r="X218" s="238"/>
      <c r="Y218" s="238"/>
      <c r="Z218" s="238"/>
      <c r="AA218" s="238"/>
      <c r="AB218" s="238"/>
      <c r="AC218" s="238"/>
      <c r="AD218" s="238"/>
      <c r="AE218" s="238"/>
      <c r="AF218" s="238"/>
      <c r="AG218" s="238"/>
      <c r="AH218" s="238"/>
      <c r="AI218" s="238"/>
      <c r="AJ218" s="238"/>
      <c r="AK218" s="238"/>
      <c r="AL218" s="238"/>
      <c r="AM218" s="238"/>
      <c r="AN218" s="238"/>
      <c r="AO218" s="238"/>
      <c r="AP218" s="238"/>
      <c r="AQ218" s="238"/>
      <c r="AR218" s="238"/>
      <c r="AS218" s="238"/>
      <c r="AT218" s="238"/>
      <c r="AU218" s="238"/>
      <c r="AV218" s="238"/>
      <c r="AW218" s="238"/>
      <c r="AX218" s="238"/>
      <c r="AY218" s="238"/>
      <c r="AZ218" s="238"/>
      <c r="BA218" s="238"/>
      <c r="BB218" s="238"/>
      <c r="BC218" s="238"/>
      <c r="BD218" s="238"/>
      <c r="BE218" s="238"/>
    </row>
    <row r="219" spans="1:57" ht="9.75" customHeight="1">
      <c r="A219" s="239" t="s">
        <v>9</v>
      </c>
      <c r="B219" s="239"/>
      <c r="C219" s="239"/>
      <c r="D219" s="239"/>
      <c r="E219" s="239"/>
      <c r="F219" s="239"/>
      <c r="G219" s="239"/>
      <c r="H219" s="239"/>
      <c r="I219" s="239"/>
      <c r="J219" s="239"/>
      <c r="K219" s="239"/>
      <c r="L219" s="239"/>
      <c r="M219" s="239"/>
      <c r="N219" s="239"/>
      <c r="O219" s="239"/>
      <c r="P219" s="239"/>
      <c r="Q219" s="239"/>
      <c r="R219" s="239"/>
      <c r="S219" s="239"/>
      <c r="T219" s="239"/>
      <c r="U219" s="239"/>
      <c r="V219" s="239"/>
      <c r="W219" s="239"/>
      <c r="X219" s="239"/>
      <c r="Y219" s="239"/>
      <c r="Z219" s="239"/>
      <c r="AA219" s="239"/>
      <c r="AB219" s="239"/>
      <c r="AC219" s="239"/>
      <c r="AD219" s="239"/>
      <c r="AE219" s="239"/>
      <c r="AF219" s="239"/>
      <c r="AG219" s="239"/>
      <c r="AH219" s="239"/>
      <c r="AI219" s="239"/>
      <c r="AJ219" s="239"/>
      <c r="AK219" s="239"/>
      <c r="AL219" s="239"/>
      <c r="AM219" s="239"/>
      <c r="AN219" s="239"/>
      <c r="AO219" s="239"/>
      <c r="AP219" s="239"/>
      <c r="AQ219" s="239"/>
      <c r="AR219" s="239"/>
      <c r="AS219" s="239"/>
      <c r="AT219" s="239"/>
      <c r="AU219" s="239"/>
      <c r="AV219" s="239"/>
      <c r="AW219" s="239"/>
      <c r="AX219" s="239"/>
      <c r="AY219" s="239"/>
      <c r="AZ219" s="239"/>
      <c r="BA219" s="239"/>
      <c r="BB219" s="239"/>
      <c r="BC219" s="239"/>
      <c r="BD219" s="239"/>
      <c r="BE219" s="239"/>
    </row>
    <row r="220" spans="1:57" ht="9.75" customHeight="1">
      <c r="A220" s="239"/>
      <c r="B220" s="239"/>
      <c r="C220" s="239"/>
      <c r="D220" s="239"/>
      <c r="E220" s="239"/>
      <c r="F220" s="239"/>
      <c r="G220" s="239"/>
      <c r="H220" s="239"/>
      <c r="I220" s="239"/>
      <c r="J220" s="239"/>
      <c r="K220" s="239"/>
      <c r="L220" s="239"/>
      <c r="M220" s="239"/>
      <c r="N220" s="239"/>
      <c r="O220" s="239"/>
      <c r="P220" s="239"/>
      <c r="Q220" s="239"/>
      <c r="R220" s="239"/>
      <c r="S220" s="239"/>
      <c r="T220" s="239"/>
      <c r="U220" s="239"/>
      <c r="V220" s="239"/>
      <c r="W220" s="239"/>
      <c r="X220" s="239"/>
      <c r="Y220" s="239"/>
      <c r="Z220" s="239"/>
      <c r="AA220" s="239"/>
      <c r="AB220" s="239"/>
      <c r="AC220" s="239"/>
      <c r="AD220" s="239"/>
      <c r="AE220" s="239"/>
      <c r="AF220" s="239"/>
      <c r="AG220" s="239"/>
      <c r="AH220" s="239"/>
      <c r="AI220" s="239"/>
      <c r="AJ220" s="239"/>
      <c r="AK220" s="239"/>
      <c r="AL220" s="239"/>
      <c r="AM220" s="239"/>
      <c r="AN220" s="239"/>
      <c r="AO220" s="239"/>
      <c r="AP220" s="239"/>
      <c r="AQ220" s="239"/>
      <c r="AR220" s="239"/>
      <c r="AS220" s="239"/>
      <c r="AT220" s="239"/>
      <c r="AU220" s="239"/>
      <c r="AV220" s="239"/>
      <c r="AW220" s="239"/>
      <c r="AX220" s="239"/>
      <c r="AY220" s="239"/>
      <c r="AZ220" s="239"/>
      <c r="BA220" s="239"/>
      <c r="BB220" s="239"/>
      <c r="BC220" s="239"/>
      <c r="BD220" s="239"/>
      <c r="BE220" s="239"/>
    </row>
    <row r="221" spans="1:57" ht="9.75" customHeight="1">
      <c r="A221" s="239"/>
      <c r="B221" s="239"/>
      <c r="C221" s="239"/>
      <c r="D221" s="239"/>
      <c r="E221" s="239"/>
      <c r="F221" s="239"/>
      <c r="G221" s="239"/>
      <c r="H221" s="239"/>
      <c r="I221" s="239"/>
      <c r="J221" s="239"/>
      <c r="K221" s="239"/>
      <c r="L221" s="239"/>
      <c r="M221" s="239"/>
      <c r="N221" s="239"/>
      <c r="O221" s="239"/>
      <c r="P221" s="239"/>
      <c r="Q221" s="239"/>
      <c r="R221" s="239"/>
      <c r="S221" s="239"/>
      <c r="T221" s="239"/>
      <c r="U221" s="239"/>
      <c r="V221" s="239"/>
      <c r="W221" s="239"/>
      <c r="X221" s="239"/>
      <c r="Y221" s="239"/>
      <c r="Z221" s="239"/>
      <c r="AA221" s="239"/>
      <c r="AB221" s="239"/>
      <c r="AC221" s="239"/>
      <c r="AD221" s="239"/>
      <c r="AE221" s="239"/>
      <c r="AF221" s="239"/>
      <c r="AG221" s="239"/>
      <c r="AH221" s="239"/>
      <c r="AI221" s="239"/>
      <c r="AJ221" s="239"/>
      <c r="AK221" s="239"/>
      <c r="AL221" s="239"/>
      <c r="AM221" s="239"/>
      <c r="AN221" s="239"/>
      <c r="AO221" s="239"/>
      <c r="AP221" s="239"/>
      <c r="AQ221" s="239"/>
      <c r="AR221" s="239"/>
      <c r="AS221" s="239"/>
      <c r="AT221" s="239"/>
      <c r="AU221" s="239"/>
      <c r="AV221" s="239"/>
      <c r="AW221" s="239"/>
      <c r="AX221" s="239"/>
      <c r="AY221" s="239"/>
      <c r="AZ221" s="239"/>
      <c r="BA221" s="239"/>
      <c r="BB221" s="239"/>
      <c r="BC221" s="239"/>
      <c r="BD221" s="239"/>
      <c r="BE221" s="239"/>
    </row>
    <row r="222" spans="1:57" ht="9.75" customHeight="1">
      <c r="A222" s="239"/>
      <c r="B222" s="239"/>
      <c r="C222" s="239"/>
      <c r="D222" s="239"/>
      <c r="E222" s="239"/>
      <c r="F222" s="239"/>
      <c r="G222" s="239"/>
      <c r="H222" s="239"/>
      <c r="I222" s="239"/>
      <c r="J222" s="239"/>
      <c r="K222" s="239"/>
      <c r="L222" s="239"/>
      <c r="M222" s="239"/>
      <c r="N222" s="239"/>
      <c r="O222" s="239"/>
      <c r="P222" s="239"/>
      <c r="Q222" s="239"/>
      <c r="R222" s="239"/>
      <c r="S222" s="239"/>
      <c r="T222" s="239"/>
      <c r="U222" s="239"/>
      <c r="V222" s="239"/>
      <c r="W222" s="239"/>
      <c r="X222" s="239"/>
      <c r="Y222" s="239"/>
      <c r="Z222" s="239"/>
      <c r="AA222" s="239"/>
      <c r="AB222" s="239"/>
      <c r="AC222" s="239"/>
      <c r="AD222" s="239"/>
      <c r="AE222" s="239"/>
      <c r="AF222" s="239"/>
      <c r="AG222" s="239"/>
      <c r="AH222" s="239"/>
      <c r="AI222" s="239"/>
      <c r="AJ222" s="239"/>
      <c r="AK222" s="239"/>
      <c r="AL222" s="239"/>
      <c r="AM222" s="239"/>
      <c r="AN222" s="239"/>
      <c r="AO222" s="239"/>
      <c r="AP222" s="239"/>
      <c r="AQ222" s="239"/>
      <c r="AR222" s="239"/>
      <c r="AS222" s="239"/>
      <c r="AT222" s="239"/>
      <c r="AU222" s="239"/>
      <c r="AV222" s="239"/>
      <c r="AW222" s="239"/>
      <c r="AX222" s="239"/>
      <c r="AY222" s="239"/>
      <c r="AZ222" s="239"/>
      <c r="BA222" s="239"/>
      <c r="BB222" s="239"/>
      <c r="BC222" s="239"/>
      <c r="BD222" s="239"/>
      <c r="BE222" s="239"/>
    </row>
  </sheetData>
  <mergeCells count="60">
    <mergeCell ref="M203:Z209"/>
    <mergeCell ref="AA203:BE213"/>
    <mergeCell ref="M210:Z213"/>
    <mergeCell ref="M181:Z187"/>
    <mergeCell ref="AA181:BE191"/>
    <mergeCell ref="M188:Z191"/>
    <mergeCell ref="M192:Z198"/>
    <mergeCell ref="AA192:BE202"/>
    <mergeCell ref="M199:Z202"/>
    <mergeCell ref="M170:Z176"/>
    <mergeCell ref="M177:Z180"/>
    <mergeCell ref="AA148:BE158"/>
    <mergeCell ref="AA159:BE169"/>
    <mergeCell ref="AA170:BE180"/>
    <mergeCell ref="M155:Z158"/>
    <mergeCell ref="M159:Z165"/>
    <mergeCell ref="M166:Z169"/>
    <mergeCell ref="C65:Z67"/>
    <mergeCell ref="M134:Z140"/>
    <mergeCell ref="AA134:BE144"/>
    <mergeCell ref="M141:Z144"/>
    <mergeCell ref="AA101:BE111"/>
    <mergeCell ref="AA112:BE122"/>
    <mergeCell ref="M68:Z74"/>
    <mergeCell ref="M79:Z85"/>
    <mergeCell ref="M119:Z122"/>
    <mergeCell ref="M112:Z118"/>
    <mergeCell ref="M101:Z107"/>
    <mergeCell ref="M90:Z96"/>
    <mergeCell ref="M75:Z78"/>
    <mergeCell ref="M86:Z89"/>
    <mergeCell ref="M97:Z100"/>
    <mergeCell ref="M108:Z111"/>
    <mergeCell ref="AA90:BE100"/>
    <mergeCell ref="M148:Z154"/>
    <mergeCell ref="M123:Z129"/>
    <mergeCell ref="AA123:BE133"/>
    <mergeCell ref="M130:Z133"/>
    <mergeCell ref="C145:Z147"/>
    <mergeCell ref="C2:Z3"/>
    <mergeCell ref="A4:BE11"/>
    <mergeCell ref="A12:BE15"/>
    <mergeCell ref="B17:Y19"/>
    <mergeCell ref="AB17:BD19"/>
    <mergeCell ref="A215:BE218"/>
    <mergeCell ref="A219:BE222"/>
    <mergeCell ref="M21:Z26"/>
    <mergeCell ref="AA21:BE30"/>
    <mergeCell ref="M27:Z29"/>
    <mergeCell ref="M54:Z59"/>
    <mergeCell ref="AA54:BE63"/>
    <mergeCell ref="M60:Z62"/>
    <mergeCell ref="M32:Z37"/>
    <mergeCell ref="AA32:BE41"/>
    <mergeCell ref="M38:Z40"/>
    <mergeCell ref="M43:Z48"/>
    <mergeCell ref="AA43:BE52"/>
    <mergeCell ref="M49:Z51"/>
    <mergeCell ref="AA68:BE78"/>
    <mergeCell ref="AA79:BE89"/>
  </mergeCells>
  <phoneticPr fontId="1"/>
  <pageMargins left="0.31496062992125984" right="0.31496062992125984" top="0.35433070866141736" bottom="0.35433070866141736" header="0.31496062992125984" footer="0.31496062992125984"/>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印刷横3買取のみ_ボタン2_Click">
                <anchor moveWithCells="1" sizeWithCells="1">
                  <from>
                    <xdr:col>61</xdr:col>
                    <xdr:colOff>30480</xdr:colOff>
                    <xdr:row>2</xdr:row>
                    <xdr:rowOff>114300</xdr:rowOff>
                  </from>
                  <to>
                    <xdr:col>70</xdr:col>
                    <xdr:colOff>60960</xdr:colOff>
                    <xdr:row>11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DC562-1E25-4640-AC8A-8E3301C9D00C}">
  <dimension ref="A1:AU92"/>
  <sheetViews>
    <sheetView topLeftCell="A43" zoomScale="130" zoomScaleNormal="130" workbookViewId="0">
      <selection activeCell="BA72" sqref="BA72"/>
    </sheetView>
  </sheetViews>
  <sheetFormatPr defaultColWidth="2.109375" defaultRowHeight="11.25" customHeight="1"/>
  <cols>
    <col min="1" max="17" width="2.109375" style="3"/>
    <col min="18" max="47" width="2.109375" style="4"/>
    <col min="48" max="71" width="2.109375" style="3"/>
    <col min="72" max="72" width="2.88671875" style="3" bestFit="1" customWidth="1"/>
    <col min="73" max="16384" width="2.109375" style="3"/>
  </cols>
  <sheetData>
    <row r="1" spans="1:47" ht="11.25" customHeight="1">
      <c r="A1" s="268">
        <f ca="1">TODAY()</f>
        <v>46046</v>
      </c>
      <c r="B1" s="269"/>
      <c r="C1" s="269"/>
      <c r="D1" s="269"/>
      <c r="E1" s="269"/>
      <c r="F1" s="269"/>
      <c r="G1" s="269"/>
      <c r="H1" s="269"/>
      <c r="I1" s="269"/>
      <c r="J1" s="270" t="s">
        <v>143</v>
      </c>
      <c r="K1" s="270"/>
      <c r="L1" s="270"/>
      <c r="M1" s="270"/>
      <c r="N1" s="270"/>
      <c r="O1" s="270"/>
      <c r="P1" s="270"/>
      <c r="Q1" s="270"/>
      <c r="R1" s="270"/>
      <c r="S1" s="270"/>
      <c r="T1" s="270"/>
      <c r="U1" s="270"/>
      <c r="V1" s="270"/>
      <c r="W1" s="270"/>
      <c r="X1" s="270"/>
      <c r="Y1" s="270"/>
      <c r="Z1" s="270"/>
      <c r="AA1" s="270"/>
      <c r="AB1" s="270"/>
      <c r="AC1" s="270"/>
      <c r="AD1" s="270"/>
      <c r="AE1" s="270"/>
      <c r="AF1" s="270"/>
      <c r="AG1" s="270"/>
      <c r="AH1" s="270"/>
      <c r="AI1" s="270"/>
      <c r="AJ1" s="270"/>
    </row>
    <row r="2" spans="1:47" ht="9.6" customHeight="1">
      <c r="A2" s="269"/>
      <c r="B2" s="269"/>
      <c r="C2" s="269"/>
      <c r="D2" s="269"/>
      <c r="E2" s="269"/>
      <c r="F2" s="269"/>
      <c r="G2" s="269"/>
      <c r="H2" s="269"/>
      <c r="I2" s="269"/>
      <c r="J2" s="271"/>
      <c r="K2" s="271"/>
      <c r="L2" s="271"/>
      <c r="M2" s="271"/>
      <c r="N2" s="271"/>
      <c r="O2" s="271"/>
      <c r="P2" s="271"/>
      <c r="Q2" s="271"/>
      <c r="R2" s="271"/>
      <c r="S2" s="271"/>
      <c r="T2" s="271"/>
      <c r="U2" s="271"/>
      <c r="V2" s="271"/>
      <c r="W2" s="271"/>
      <c r="X2" s="271"/>
      <c r="Y2" s="271"/>
      <c r="Z2" s="271"/>
      <c r="AA2" s="271"/>
      <c r="AB2" s="271"/>
      <c r="AC2" s="271"/>
      <c r="AD2" s="271"/>
      <c r="AE2" s="271"/>
      <c r="AF2" s="271"/>
      <c r="AG2" s="271"/>
      <c r="AH2" s="271"/>
      <c r="AI2" s="271"/>
      <c r="AJ2" s="271"/>
    </row>
    <row r="3" spans="1:47" ht="11.25" customHeight="1">
      <c r="J3" s="272" t="s">
        <v>88</v>
      </c>
      <c r="K3" s="272"/>
      <c r="L3" s="272"/>
      <c r="M3" s="272"/>
      <c r="N3" s="272"/>
      <c r="O3" s="272"/>
      <c r="P3" s="272"/>
      <c r="Q3" s="272"/>
      <c r="R3" s="272"/>
      <c r="S3" s="272"/>
      <c r="T3" s="272"/>
      <c r="U3" s="272"/>
      <c r="V3" s="272"/>
      <c r="W3" s="272"/>
      <c r="X3" s="272"/>
      <c r="Y3" s="272"/>
      <c r="Z3" s="272"/>
      <c r="AA3" s="272"/>
      <c r="AB3" s="272"/>
      <c r="AC3" s="272"/>
      <c r="AD3" s="272"/>
      <c r="AE3" s="272"/>
      <c r="AF3" s="272"/>
      <c r="AG3" s="272"/>
      <c r="AH3" s="272"/>
      <c r="AI3" s="272"/>
      <c r="AJ3" s="272"/>
    </row>
    <row r="4" spans="1:47" ht="11.25" customHeight="1">
      <c r="J4" s="273"/>
      <c r="K4" s="273"/>
      <c r="L4" s="273"/>
      <c r="M4" s="273"/>
      <c r="N4" s="273"/>
      <c r="O4" s="273"/>
      <c r="P4" s="273"/>
      <c r="Q4" s="273"/>
      <c r="R4" s="273"/>
      <c r="S4" s="273"/>
      <c r="T4" s="273"/>
      <c r="U4" s="273"/>
      <c r="V4" s="273"/>
      <c r="W4" s="273"/>
      <c r="X4" s="273"/>
      <c r="Y4" s="273"/>
      <c r="Z4" s="273"/>
      <c r="AA4" s="273"/>
      <c r="AB4" s="273"/>
      <c r="AC4" s="273"/>
      <c r="AD4" s="273"/>
      <c r="AE4" s="273"/>
      <c r="AF4" s="273"/>
      <c r="AG4" s="273"/>
      <c r="AH4" s="273"/>
      <c r="AI4" s="273"/>
      <c r="AJ4" s="273"/>
    </row>
    <row r="5" spans="1:47" ht="11.25" customHeight="1">
      <c r="A5" s="270" t="s">
        <v>85</v>
      </c>
      <c r="B5" s="270"/>
      <c r="C5" s="270"/>
      <c r="D5" s="270"/>
      <c r="E5" s="270"/>
      <c r="F5" s="270"/>
      <c r="G5" s="270"/>
      <c r="H5" s="270"/>
      <c r="I5" s="270"/>
      <c r="J5" s="270"/>
      <c r="K5" s="270"/>
      <c r="L5" s="270"/>
      <c r="M5" s="270"/>
      <c r="N5" s="270"/>
      <c r="O5" s="270"/>
      <c r="P5" s="270"/>
      <c r="Q5" s="7"/>
      <c r="R5" s="274" t="s">
        <v>87</v>
      </c>
      <c r="S5" s="274"/>
      <c r="T5" s="274"/>
      <c r="U5" s="274"/>
      <c r="V5" s="274"/>
      <c r="W5" s="274"/>
      <c r="X5" s="274"/>
      <c r="Y5" s="274"/>
      <c r="Z5" s="274"/>
      <c r="AA5" s="274"/>
      <c r="AB5" s="274"/>
      <c r="AC5" s="274"/>
      <c r="AD5" s="274"/>
      <c r="AE5" s="274"/>
      <c r="AF5" s="274"/>
      <c r="AG5" s="276" t="s">
        <v>86</v>
      </c>
      <c r="AH5" s="276"/>
      <c r="AI5" s="276"/>
      <c r="AJ5" s="276"/>
      <c r="AK5" s="276"/>
      <c r="AL5" s="276"/>
      <c r="AM5" s="276"/>
      <c r="AN5" s="276"/>
      <c r="AO5" s="276"/>
      <c r="AP5" s="276"/>
      <c r="AQ5" s="276"/>
      <c r="AR5" s="276"/>
      <c r="AS5" s="276"/>
      <c r="AT5" s="276"/>
      <c r="AU5" s="276"/>
    </row>
    <row r="6" spans="1:47" ht="7.95" customHeight="1">
      <c r="A6" s="271"/>
      <c r="B6" s="271"/>
      <c r="C6" s="271"/>
      <c r="D6" s="271"/>
      <c r="E6" s="271"/>
      <c r="F6" s="271"/>
      <c r="G6" s="271"/>
      <c r="H6" s="271"/>
      <c r="I6" s="271"/>
      <c r="J6" s="271"/>
      <c r="K6" s="271"/>
      <c r="L6" s="271"/>
      <c r="M6" s="271"/>
      <c r="N6" s="271"/>
      <c r="O6" s="271"/>
      <c r="P6" s="271"/>
      <c r="Q6" s="7"/>
      <c r="R6" s="275"/>
      <c r="S6" s="275"/>
      <c r="T6" s="275"/>
      <c r="U6" s="275"/>
      <c r="V6" s="275"/>
      <c r="W6" s="275"/>
      <c r="X6" s="275"/>
      <c r="Y6" s="275"/>
      <c r="Z6" s="275"/>
      <c r="AA6" s="275"/>
      <c r="AB6" s="275"/>
      <c r="AC6" s="275"/>
      <c r="AD6" s="275"/>
      <c r="AE6" s="275"/>
      <c r="AF6" s="275"/>
      <c r="AG6" s="277"/>
      <c r="AH6" s="277"/>
      <c r="AI6" s="277"/>
      <c r="AJ6" s="277"/>
      <c r="AK6" s="277"/>
      <c r="AL6" s="277"/>
      <c r="AM6" s="277"/>
      <c r="AN6" s="277"/>
      <c r="AO6" s="277"/>
      <c r="AP6" s="277"/>
      <c r="AQ6" s="277"/>
      <c r="AR6" s="277"/>
      <c r="AS6" s="277"/>
      <c r="AT6" s="277"/>
      <c r="AU6" s="277"/>
    </row>
    <row r="7" spans="1:47" ht="9.75" customHeight="1">
      <c r="A7" s="15"/>
      <c r="B7" s="15"/>
      <c r="C7" s="15"/>
      <c r="D7" s="15"/>
      <c r="E7" s="15"/>
      <c r="F7" s="15"/>
      <c r="G7" s="16"/>
      <c r="H7" s="259" t="s">
        <v>12</v>
      </c>
      <c r="I7" s="259"/>
      <c r="J7" s="259"/>
      <c r="K7" s="259"/>
      <c r="L7" s="259"/>
      <c r="M7" s="259"/>
      <c r="N7" s="259"/>
      <c r="O7" s="259"/>
      <c r="P7" s="259"/>
      <c r="Q7" s="13"/>
      <c r="R7" s="262">
        <f>ROUND(為替!B12, 3) * 1</f>
        <v>158.69999999999999</v>
      </c>
      <c r="S7" s="262"/>
      <c r="T7" s="262"/>
      <c r="U7" s="262"/>
      <c r="V7" s="262"/>
      <c r="W7" s="262"/>
      <c r="X7" s="262"/>
      <c r="Y7" s="262"/>
      <c r="Z7" s="262"/>
      <c r="AA7" s="262"/>
      <c r="AB7" s="262"/>
      <c r="AC7" s="262"/>
      <c r="AD7" s="262"/>
      <c r="AE7" s="262"/>
      <c r="AF7" s="262"/>
      <c r="AG7" s="265">
        <f>ROUND(為替!C12, 3) * 1</f>
        <v>153</v>
      </c>
      <c r="AH7" s="265"/>
      <c r="AI7" s="265"/>
      <c r="AJ7" s="265"/>
      <c r="AK7" s="265"/>
      <c r="AL7" s="265"/>
      <c r="AM7" s="265"/>
      <c r="AN7" s="265"/>
      <c r="AO7" s="265"/>
      <c r="AP7" s="265"/>
      <c r="AQ7" s="265"/>
      <c r="AR7" s="265"/>
      <c r="AS7" s="265"/>
      <c r="AT7" s="265"/>
      <c r="AU7" s="265"/>
    </row>
    <row r="8" spans="1:47" ht="9.75" customHeight="1">
      <c r="A8" s="17"/>
      <c r="B8" s="17"/>
      <c r="C8" s="17"/>
      <c r="D8" s="17"/>
      <c r="E8" s="17"/>
      <c r="F8" s="17"/>
      <c r="G8" s="17"/>
      <c r="H8" s="260"/>
      <c r="I8" s="260"/>
      <c r="J8" s="260"/>
      <c r="K8" s="260"/>
      <c r="L8" s="260"/>
      <c r="M8" s="260"/>
      <c r="N8" s="260"/>
      <c r="O8" s="260"/>
      <c r="P8" s="260"/>
      <c r="Q8" s="12"/>
      <c r="R8" s="263"/>
      <c r="S8" s="263"/>
      <c r="T8" s="263"/>
      <c r="U8" s="263"/>
      <c r="V8" s="263"/>
      <c r="W8" s="263"/>
      <c r="X8" s="263"/>
      <c r="Y8" s="263"/>
      <c r="Z8" s="263"/>
      <c r="AA8" s="263"/>
      <c r="AB8" s="263"/>
      <c r="AC8" s="263"/>
      <c r="AD8" s="263"/>
      <c r="AE8" s="263"/>
      <c r="AF8" s="263"/>
      <c r="AG8" s="266"/>
      <c r="AH8" s="266"/>
      <c r="AI8" s="266"/>
      <c r="AJ8" s="266"/>
      <c r="AK8" s="266"/>
      <c r="AL8" s="266"/>
      <c r="AM8" s="266"/>
      <c r="AN8" s="266"/>
      <c r="AO8" s="266"/>
      <c r="AP8" s="266"/>
      <c r="AQ8" s="266"/>
      <c r="AR8" s="266"/>
      <c r="AS8" s="266"/>
      <c r="AT8" s="266"/>
      <c r="AU8" s="266"/>
    </row>
    <row r="9" spans="1:47" ht="9.75" customHeight="1">
      <c r="A9" s="17"/>
      <c r="B9" s="17"/>
      <c r="C9" s="17"/>
      <c r="D9" s="17"/>
      <c r="E9" s="17"/>
      <c r="F9" s="17"/>
      <c r="G9" s="17"/>
      <c r="H9" s="260"/>
      <c r="I9" s="260"/>
      <c r="J9" s="260"/>
      <c r="K9" s="260"/>
      <c r="L9" s="260"/>
      <c r="M9" s="260"/>
      <c r="N9" s="260"/>
      <c r="O9" s="260"/>
      <c r="P9" s="260"/>
      <c r="Q9" s="12"/>
      <c r="R9" s="263"/>
      <c r="S9" s="263"/>
      <c r="T9" s="263"/>
      <c r="U9" s="263"/>
      <c r="V9" s="263"/>
      <c r="W9" s="263"/>
      <c r="X9" s="263"/>
      <c r="Y9" s="263"/>
      <c r="Z9" s="263"/>
      <c r="AA9" s="263"/>
      <c r="AB9" s="263"/>
      <c r="AC9" s="263"/>
      <c r="AD9" s="263"/>
      <c r="AE9" s="263"/>
      <c r="AF9" s="263"/>
      <c r="AG9" s="266"/>
      <c r="AH9" s="266"/>
      <c r="AI9" s="266"/>
      <c r="AJ9" s="266"/>
      <c r="AK9" s="266"/>
      <c r="AL9" s="266"/>
      <c r="AM9" s="266"/>
      <c r="AN9" s="266"/>
      <c r="AO9" s="266"/>
      <c r="AP9" s="266"/>
      <c r="AQ9" s="266"/>
      <c r="AR9" s="266"/>
      <c r="AS9" s="266"/>
      <c r="AT9" s="266"/>
      <c r="AU9" s="266"/>
    </row>
    <row r="10" spans="1:47" ht="9.75" customHeight="1">
      <c r="A10" s="17"/>
      <c r="B10" s="17"/>
      <c r="C10" s="17"/>
      <c r="D10" s="17"/>
      <c r="E10" s="17"/>
      <c r="F10" s="17"/>
      <c r="G10" s="17"/>
      <c r="H10" s="260"/>
      <c r="I10" s="260"/>
      <c r="J10" s="260"/>
      <c r="K10" s="260"/>
      <c r="L10" s="260"/>
      <c r="M10" s="260"/>
      <c r="N10" s="260"/>
      <c r="O10" s="260"/>
      <c r="P10" s="260"/>
      <c r="Q10" s="12"/>
      <c r="R10" s="263"/>
      <c r="S10" s="263"/>
      <c r="T10" s="263"/>
      <c r="U10" s="263"/>
      <c r="V10" s="263"/>
      <c r="W10" s="263"/>
      <c r="X10" s="263"/>
      <c r="Y10" s="263"/>
      <c r="Z10" s="263"/>
      <c r="AA10" s="263"/>
      <c r="AB10" s="263"/>
      <c r="AC10" s="263"/>
      <c r="AD10" s="263"/>
      <c r="AE10" s="263"/>
      <c r="AF10" s="263"/>
      <c r="AG10" s="266"/>
      <c r="AH10" s="266"/>
      <c r="AI10" s="266"/>
      <c r="AJ10" s="266"/>
      <c r="AK10" s="266"/>
      <c r="AL10" s="266"/>
      <c r="AM10" s="266"/>
      <c r="AN10" s="266"/>
      <c r="AO10" s="266"/>
      <c r="AP10" s="266"/>
      <c r="AQ10" s="266"/>
      <c r="AR10" s="266"/>
      <c r="AS10" s="266"/>
      <c r="AT10" s="266"/>
      <c r="AU10" s="266"/>
    </row>
    <row r="11" spans="1:47" ht="9.75" customHeight="1">
      <c r="A11" s="18"/>
      <c r="B11" s="18"/>
      <c r="C11" s="18"/>
      <c r="D11" s="18"/>
      <c r="E11" s="18"/>
      <c r="F11" s="18"/>
      <c r="G11" s="18"/>
      <c r="H11" s="261"/>
      <c r="I11" s="261"/>
      <c r="J11" s="261"/>
      <c r="K11" s="261"/>
      <c r="L11" s="261"/>
      <c r="M11" s="261"/>
      <c r="N11" s="261"/>
      <c r="O11" s="261"/>
      <c r="P11" s="261"/>
      <c r="Q11" s="14"/>
      <c r="R11" s="264"/>
      <c r="S11" s="264"/>
      <c r="T11" s="264"/>
      <c r="U11" s="264"/>
      <c r="V11" s="264"/>
      <c r="W11" s="264"/>
      <c r="X11" s="264"/>
      <c r="Y11" s="264"/>
      <c r="Z11" s="264"/>
      <c r="AA11" s="264"/>
      <c r="AB11" s="264"/>
      <c r="AC11" s="264"/>
      <c r="AD11" s="264"/>
      <c r="AE11" s="264"/>
      <c r="AF11" s="264"/>
      <c r="AG11" s="267"/>
      <c r="AH11" s="267"/>
      <c r="AI11" s="267"/>
      <c r="AJ11" s="267"/>
      <c r="AK11" s="267"/>
      <c r="AL11" s="267"/>
      <c r="AM11" s="267"/>
      <c r="AN11" s="267"/>
      <c r="AO11" s="267"/>
      <c r="AP11" s="267"/>
      <c r="AQ11" s="267"/>
      <c r="AR11" s="267"/>
      <c r="AS11" s="267"/>
      <c r="AT11" s="267"/>
      <c r="AU11" s="267"/>
    </row>
    <row r="12" spans="1:47" ht="9.75" customHeight="1">
      <c r="A12" s="15"/>
      <c r="B12" s="15"/>
      <c r="C12" s="15"/>
      <c r="D12" s="15"/>
      <c r="E12" s="15"/>
      <c r="F12" s="15"/>
      <c r="G12" s="15"/>
      <c r="H12" s="259" t="s">
        <v>13</v>
      </c>
      <c r="I12" s="259"/>
      <c r="J12" s="259"/>
      <c r="K12" s="259"/>
      <c r="L12" s="259"/>
      <c r="M12" s="259"/>
      <c r="N12" s="259"/>
      <c r="O12" s="259"/>
      <c r="P12" s="259"/>
      <c r="Q12" s="13"/>
      <c r="R12" s="262">
        <f>ROUND(為替!D12, 3) * 1</f>
        <v>186.4</v>
      </c>
      <c r="S12" s="262"/>
      <c r="T12" s="262"/>
      <c r="U12" s="262"/>
      <c r="V12" s="262"/>
      <c r="W12" s="262"/>
      <c r="X12" s="262"/>
      <c r="Y12" s="262"/>
      <c r="Z12" s="262"/>
      <c r="AA12" s="262"/>
      <c r="AB12" s="262"/>
      <c r="AC12" s="262"/>
      <c r="AD12" s="262"/>
      <c r="AE12" s="262"/>
      <c r="AF12" s="262"/>
      <c r="AG12" s="265">
        <f>ROUND(為替!E12, 3) * 1</f>
        <v>180</v>
      </c>
      <c r="AH12" s="265"/>
      <c r="AI12" s="265"/>
      <c r="AJ12" s="265"/>
      <c r="AK12" s="265"/>
      <c r="AL12" s="265"/>
      <c r="AM12" s="265"/>
      <c r="AN12" s="265"/>
      <c r="AO12" s="265"/>
      <c r="AP12" s="265"/>
      <c r="AQ12" s="265"/>
      <c r="AR12" s="265"/>
      <c r="AS12" s="265"/>
      <c r="AT12" s="265"/>
      <c r="AU12" s="265"/>
    </row>
    <row r="13" spans="1:47" ht="9.75" customHeight="1">
      <c r="A13" s="17"/>
      <c r="B13" s="17"/>
      <c r="C13" s="17"/>
      <c r="D13" s="17"/>
      <c r="E13" s="17"/>
      <c r="F13" s="17"/>
      <c r="G13" s="17"/>
      <c r="H13" s="260"/>
      <c r="I13" s="260"/>
      <c r="J13" s="260"/>
      <c r="K13" s="260"/>
      <c r="L13" s="260"/>
      <c r="M13" s="260"/>
      <c r="N13" s="260"/>
      <c r="O13" s="260"/>
      <c r="P13" s="260"/>
      <c r="Q13" s="12"/>
      <c r="R13" s="263"/>
      <c r="S13" s="263"/>
      <c r="T13" s="263"/>
      <c r="U13" s="263"/>
      <c r="V13" s="263"/>
      <c r="W13" s="263"/>
      <c r="X13" s="263"/>
      <c r="Y13" s="263"/>
      <c r="Z13" s="263"/>
      <c r="AA13" s="263"/>
      <c r="AB13" s="263"/>
      <c r="AC13" s="263"/>
      <c r="AD13" s="263"/>
      <c r="AE13" s="263"/>
      <c r="AF13" s="263"/>
      <c r="AG13" s="266"/>
      <c r="AH13" s="266"/>
      <c r="AI13" s="266"/>
      <c r="AJ13" s="266"/>
      <c r="AK13" s="266"/>
      <c r="AL13" s="266"/>
      <c r="AM13" s="266"/>
      <c r="AN13" s="266"/>
      <c r="AO13" s="266"/>
      <c r="AP13" s="266"/>
      <c r="AQ13" s="266"/>
      <c r="AR13" s="266"/>
      <c r="AS13" s="266"/>
      <c r="AT13" s="266"/>
      <c r="AU13" s="266"/>
    </row>
    <row r="14" spans="1:47" ht="9.75" customHeight="1">
      <c r="A14" s="17"/>
      <c r="B14" s="17"/>
      <c r="C14" s="17"/>
      <c r="D14" s="17"/>
      <c r="E14" s="17"/>
      <c r="F14" s="17"/>
      <c r="G14" s="17"/>
      <c r="H14" s="260"/>
      <c r="I14" s="260"/>
      <c r="J14" s="260"/>
      <c r="K14" s="260"/>
      <c r="L14" s="260"/>
      <c r="M14" s="260"/>
      <c r="N14" s="260"/>
      <c r="O14" s="260"/>
      <c r="P14" s="260"/>
      <c r="Q14" s="12"/>
      <c r="R14" s="263"/>
      <c r="S14" s="263"/>
      <c r="T14" s="263"/>
      <c r="U14" s="263"/>
      <c r="V14" s="263"/>
      <c r="W14" s="263"/>
      <c r="X14" s="263"/>
      <c r="Y14" s="263"/>
      <c r="Z14" s="263"/>
      <c r="AA14" s="263"/>
      <c r="AB14" s="263"/>
      <c r="AC14" s="263"/>
      <c r="AD14" s="263"/>
      <c r="AE14" s="263"/>
      <c r="AF14" s="263"/>
      <c r="AG14" s="266"/>
      <c r="AH14" s="266"/>
      <c r="AI14" s="266"/>
      <c r="AJ14" s="266"/>
      <c r="AK14" s="266"/>
      <c r="AL14" s="266"/>
      <c r="AM14" s="266"/>
      <c r="AN14" s="266"/>
      <c r="AO14" s="266"/>
      <c r="AP14" s="266"/>
      <c r="AQ14" s="266"/>
      <c r="AR14" s="266"/>
      <c r="AS14" s="266"/>
      <c r="AT14" s="266"/>
      <c r="AU14" s="266"/>
    </row>
    <row r="15" spans="1:47" ht="9.75" customHeight="1">
      <c r="A15" s="17"/>
      <c r="B15" s="17"/>
      <c r="C15" s="17"/>
      <c r="D15" s="17"/>
      <c r="E15" s="17"/>
      <c r="F15" s="17"/>
      <c r="G15" s="17"/>
      <c r="H15" s="260"/>
      <c r="I15" s="260"/>
      <c r="J15" s="260"/>
      <c r="K15" s="260"/>
      <c r="L15" s="260"/>
      <c r="M15" s="260"/>
      <c r="N15" s="260"/>
      <c r="O15" s="260"/>
      <c r="P15" s="260"/>
      <c r="Q15" s="12"/>
      <c r="R15" s="263"/>
      <c r="S15" s="263"/>
      <c r="T15" s="263"/>
      <c r="U15" s="263"/>
      <c r="V15" s="263"/>
      <c r="W15" s="263"/>
      <c r="X15" s="263"/>
      <c r="Y15" s="263"/>
      <c r="Z15" s="263"/>
      <c r="AA15" s="263"/>
      <c r="AB15" s="263"/>
      <c r="AC15" s="263"/>
      <c r="AD15" s="263"/>
      <c r="AE15" s="263"/>
      <c r="AF15" s="263"/>
      <c r="AG15" s="266"/>
      <c r="AH15" s="266"/>
      <c r="AI15" s="266"/>
      <c r="AJ15" s="266"/>
      <c r="AK15" s="266"/>
      <c r="AL15" s="266"/>
      <c r="AM15" s="266"/>
      <c r="AN15" s="266"/>
      <c r="AO15" s="266"/>
      <c r="AP15" s="266"/>
      <c r="AQ15" s="266"/>
      <c r="AR15" s="266"/>
      <c r="AS15" s="266"/>
      <c r="AT15" s="266"/>
      <c r="AU15" s="266"/>
    </row>
    <row r="16" spans="1:47" ht="9.75" customHeight="1">
      <c r="A16" s="18"/>
      <c r="B16" s="18"/>
      <c r="C16" s="18"/>
      <c r="D16" s="18"/>
      <c r="E16" s="18"/>
      <c r="F16" s="18"/>
      <c r="G16" s="18"/>
      <c r="H16" s="261"/>
      <c r="I16" s="261"/>
      <c r="J16" s="261"/>
      <c r="K16" s="261"/>
      <c r="L16" s="261"/>
      <c r="M16" s="261"/>
      <c r="N16" s="261"/>
      <c r="O16" s="261"/>
      <c r="P16" s="261"/>
      <c r="Q16" s="14"/>
      <c r="R16" s="264"/>
      <c r="S16" s="264"/>
      <c r="T16" s="264"/>
      <c r="U16" s="264"/>
      <c r="V16" s="264"/>
      <c r="W16" s="264"/>
      <c r="X16" s="264"/>
      <c r="Y16" s="264"/>
      <c r="Z16" s="264"/>
      <c r="AA16" s="264"/>
      <c r="AB16" s="264"/>
      <c r="AC16" s="264"/>
      <c r="AD16" s="264"/>
      <c r="AE16" s="264"/>
      <c r="AF16" s="264"/>
      <c r="AG16" s="267"/>
      <c r="AH16" s="267"/>
      <c r="AI16" s="267"/>
      <c r="AJ16" s="267"/>
      <c r="AK16" s="267"/>
      <c r="AL16" s="267"/>
      <c r="AM16" s="267"/>
      <c r="AN16" s="267"/>
      <c r="AO16" s="267"/>
      <c r="AP16" s="267"/>
      <c r="AQ16" s="267"/>
      <c r="AR16" s="267"/>
      <c r="AS16" s="267"/>
      <c r="AT16" s="267"/>
      <c r="AU16" s="267"/>
    </row>
    <row r="17" spans="1:47" ht="9.75" customHeight="1">
      <c r="A17" s="15"/>
      <c r="B17" s="15"/>
      <c r="C17" s="15"/>
      <c r="D17" s="15"/>
      <c r="E17" s="15"/>
      <c r="F17" s="15"/>
      <c r="G17" s="15"/>
      <c r="H17" s="259" t="s">
        <v>23</v>
      </c>
      <c r="I17" s="259"/>
      <c r="J17" s="259"/>
      <c r="K17" s="259"/>
      <c r="L17" s="259"/>
      <c r="M17" s="259"/>
      <c r="N17" s="259"/>
      <c r="O17" s="259"/>
      <c r="P17" s="259"/>
      <c r="Q17" s="13"/>
      <c r="R17" s="262">
        <f>ROUND(為替!F12, 3) * 1</f>
        <v>214</v>
      </c>
      <c r="S17" s="262"/>
      <c r="T17" s="262"/>
      <c r="U17" s="262"/>
      <c r="V17" s="262"/>
      <c r="W17" s="262"/>
      <c r="X17" s="262"/>
      <c r="Y17" s="262"/>
      <c r="Z17" s="262"/>
      <c r="AA17" s="262"/>
      <c r="AB17" s="262"/>
      <c r="AC17" s="262"/>
      <c r="AD17" s="262"/>
      <c r="AE17" s="262"/>
      <c r="AF17" s="262"/>
      <c r="AG17" s="265">
        <f>ROUND(為替!G12, 3) * 1</f>
        <v>207</v>
      </c>
      <c r="AH17" s="265"/>
      <c r="AI17" s="265"/>
      <c r="AJ17" s="265"/>
      <c r="AK17" s="265"/>
      <c r="AL17" s="265"/>
      <c r="AM17" s="265"/>
      <c r="AN17" s="265"/>
      <c r="AO17" s="265"/>
      <c r="AP17" s="265"/>
      <c r="AQ17" s="265"/>
      <c r="AR17" s="265"/>
      <c r="AS17" s="265"/>
      <c r="AT17" s="265"/>
      <c r="AU17" s="265"/>
    </row>
    <row r="18" spans="1:47" ht="9.75" customHeight="1">
      <c r="A18" s="17"/>
      <c r="B18" s="17"/>
      <c r="C18" s="17"/>
      <c r="D18" s="17"/>
      <c r="E18" s="17"/>
      <c r="F18" s="17"/>
      <c r="G18" s="17"/>
      <c r="H18" s="260"/>
      <c r="I18" s="260"/>
      <c r="J18" s="260"/>
      <c r="K18" s="260"/>
      <c r="L18" s="260"/>
      <c r="M18" s="260"/>
      <c r="N18" s="260"/>
      <c r="O18" s="260"/>
      <c r="P18" s="260"/>
      <c r="Q18" s="12"/>
      <c r="R18" s="263"/>
      <c r="S18" s="263"/>
      <c r="T18" s="263"/>
      <c r="U18" s="263"/>
      <c r="V18" s="263"/>
      <c r="W18" s="263"/>
      <c r="X18" s="263"/>
      <c r="Y18" s="263"/>
      <c r="Z18" s="263"/>
      <c r="AA18" s="263"/>
      <c r="AB18" s="263"/>
      <c r="AC18" s="263"/>
      <c r="AD18" s="263"/>
      <c r="AE18" s="263"/>
      <c r="AF18" s="263"/>
      <c r="AG18" s="266"/>
      <c r="AH18" s="266"/>
      <c r="AI18" s="266"/>
      <c r="AJ18" s="266"/>
      <c r="AK18" s="266"/>
      <c r="AL18" s="266"/>
      <c r="AM18" s="266"/>
      <c r="AN18" s="266"/>
      <c r="AO18" s="266"/>
      <c r="AP18" s="266"/>
      <c r="AQ18" s="266"/>
      <c r="AR18" s="266"/>
      <c r="AS18" s="266"/>
      <c r="AT18" s="266"/>
      <c r="AU18" s="266"/>
    </row>
    <row r="19" spans="1:47" ht="9.75" customHeight="1">
      <c r="A19" s="17"/>
      <c r="B19" s="17"/>
      <c r="C19" s="17"/>
      <c r="D19" s="17"/>
      <c r="E19" s="17"/>
      <c r="F19" s="17"/>
      <c r="G19" s="17"/>
      <c r="H19" s="260"/>
      <c r="I19" s="260"/>
      <c r="J19" s="260"/>
      <c r="K19" s="260"/>
      <c r="L19" s="260"/>
      <c r="M19" s="260"/>
      <c r="N19" s="260"/>
      <c r="O19" s="260"/>
      <c r="P19" s="260"/>
      <c r="Q19" s="12"/>
      <c r="R19" s="263"/>
      <c r="S19" s="263"/>
      <c r="T19" s="263"/>
      <c r="U19" s="263"/>
      <c r="V19" s="263"/>
      <c r="W19" s="263"/>
      <c r="X19" s="263"/>
      <c r="Y19" s="263"/>
      <c r="Z19" s="263"/>
      <c r="AA19" s="263"/>
      <c r="AB19" s="263"/>
      <c r="AC19" s="263"/>
      <c r="AD19" s="263"/>
      <c r="AE19" s="263"/>
      <c r="AF19" s="263"/>
      <c r="AG19" s="266"/>
      <c r="AH19" s="266"/>
      <c r="AI19" s="266"/>
      <c r="AJ19" s="266"/>
      <c r="AK19" s="266"/>
      <c r="AL19" s="266"/>
      <c r="AM19" s="266"/>
      <c r="AN19" s="266"/>
      <c r="AO19" s="266"/>
      <c r="AP19" s="266"/>
      <c r="AQ19" s="266"/>
      <c r="AR19" s="266"/>
      <c r="AS19" s="266"/>
      <c r="AT19" s="266"/>
      <c r="AU19" s="266"/>
    </row>
    <row r="20" spans="1:47" ht="9.75" customHeight="1">
      <c r="A20" s="17"/>
      <c r="B20" s="17"/>
      <c r="C20" s="17"/>
      <c r="D20" s="17"/>
      <c r="E20" s="17"/>
      <c r="F20" s="17"/>
      <c r="G20" s="17"/>
      <c r="H20" s="260"/>
      <c r="I20" s="260"/>
      <c r="J20" s="260"/>
      <c r="K20" s="260"/>
      <c r="L20" s="260"/>
      <c r="M20" s="260"/>
      <c r="N20" s="260"/>
      <c r="O20" s="260"/>
      <c r="P20" s="260"/>
      <c r="Q20" s="12"/>
      <c r="R20" s="263"/>
      <c r="S20" s="263"/>
      <c r="T20" s="263"/>
      <c r="U20" s="263"/>
      <c r="V20" s="263"/>
      <c r="W20" s="263"/>
      <c r="X20" s="263"/>
      <c r="Y20" s="263"/>
      <c r="Z20" s="263"/>
      <c r="AA20" s="263"/>
      <c r="AB20" s="263"/>
      <c r="AC20" s="263"/>
      <c r="AD20" s="263"/>
      <c r="AE20" s="263"/>
      <c r="AF20" s="263"/>
      <c r="AG20" s="266"/>
      <c r="AH20" s="266"/>
      <c r="AI20" s="266"/>
      <c r="AJ20" s="266"/>
      <c r="AK20" s="266"/>
      <c r="AL20" s="266"/>
      <c r="AM20" s="266"/>
      <c r="AN20" s="266"/>
      <c r="AO20" s="266"/>
      <c r="AP20" s="266"/>
      <c r="AQ20" s="266"/>
      <c r="AR20" s="266"/>
      <c r="AS20" s="266"/>
      <c r="AT20" s="266"/>
      <c r="AU20" s="266"/>
    </row>
    <row r="21" spans="1:47" ht="9.75" customHeight="1">
      <c r="A21" s="18"/>
      <c r="B21" s="18"/>
      <c r="C21" s="18"/>
      <c r="D21" s="18"/>
      <c r="E21" s="18"/>
      <c r="F21" s="18"/>
      <c r="G21" s="18"/>
      <c r="H21" s="261"/>
      <c r="I21" s="261"/>
      <c r="J21" s="261"/>
      <c r="K21" s="261"/>
      <c r="L21" s="261"/>
      <c r="M21" s="261"/>
      <c r="N21" s="261"/>
      <c r="O21" s="261"/>
      <c r="P21" s="261"/>
      <c r="Q21" s="14"/>
      <c r="R21" s="264"/>
      <c r="S21" s="264"/>
      <c r="T21" s="264"/>
      <c r="U21" s="264"/>
      <c r="V21" s="264"/>
      <c r="W21" s="264"/>
      <c r="X21" s="264"/>
      <c r="Y21" s="264"/>
      <c r="Z21" s="264"/>
      <c r="AA21" s="264"/>
      <c r="AB21" s="264"/>
      <c r="AC21" s="264"/>
      <c r="AD21" s="264"/>
      <c r="AE21" s="264"/>
      <c r="AF21" s="264"/>
      <c r="AG21" s="267"/>
      <c r="AH21" s="267"/>
      <c r="AI21" s="267"/>
      <c r="AJ21" s="267"/>
      <c r="AK21" s="267"/>
      <c r="AL21" s="267"/>
      <c r="AM21" s="267"/>
      <c r="AN21" s="267"/>
      <c r="AO21" s="267"/>
      <c r="AP21" s="267"/>
      <c r="AQ21" s="267"/>
      <c r="AR21" s="267"/>
      <c r="AS21" s="267"/>
      <c r="AT21" s="267"/>
      <c r="AU21" s="267"/>
    </row>
    <row r="22" spans="1:47" ht="9.75" customHeight="1">
      <c r="A22" s="15"/>
      <c r="B22" s="15"/>
      <c r="C22" s="15"/>
      <c r="D22" s="15"/>
      <c r="E22" s="15"/>
      <c r="F22" s="15"/>
      <c r="G22" s="15"/>
      <c r="H22" s="259" t="s">
        <v>14</v>
      </c>
      <c r="I22" s="259"/>
      <c r="J22" s="259"/>
      <c r="K22" s="259"/>
      <c r="L22" s="259"/>
      <c r="M22" s="259"/>
      <c r="N22" s="259"/>
      <c r="O22" s="259"/>
      <c r="P22" s="259"/>
      <c r="Q22" s="13"/>
      <c r="R22" s="262">
        <f>ROUND(為替!H12, 3) * 1</f>
        <v>22.9</v>
      </c>
      <c r="S22" s="262"/>
      <c r="T22" s="262"/>
      <c r="U22" s="262"/>
      <c r="V22" s="262"/>
      <c r="W22" s="262"/>
      <c r="X22" s="262"/>
      <c r="Y22" s="262"/>
      <c r="Z22" s="262"/>
      <c r="AA22" s="262"/>
      <c r="AB22" s="262"/>
      <c r="AC22" s="262"/>
      <c r="AD22" s="262"/>
      <c r="AE22" s="262"/>
      <c r="AF22" s="262"/>
      <c r="AG22" s="265">
        <f>ROUND(為替!I12, 3) * 1</f>
        <v>21</v>
      </c>
      <c r="AH22" s="265"/>
      <c r="AI22" s="265"/>
      <c r="AJ22" s="265"/>
      <c r="AK22" s="265"/>
      <c r="AL22" s="265"/>
      <c r="AM22" s="265"/>
      <c r="AN22" s="265"/>
      <c r="AO22" s="265"/>
      <c r="AP22" s="265"/>
      <c r="AQ22" s="265"/>
      <c r="AR22" s="265"/>
      <c r="AS22" s="265"/>
      <c r="AT22" s="265"/>
      <c r="AU22" s="265"/>
    </row>
    <row r="23" spans="1:47" ht="9.75" customHeight="1">
      <c r="A23" s="17"/>
      <c r="B23" s="17"/>
      <c r="C23" s="17"/>
      <c r="D23" s="17"/>
      <c r="E23" s="17"/>
      <c r="F23" s="17"/>
      <c r="G23" s="17"/>
      <c r="H23" s="260"/>
      <c r="I23" s="260"/>
      <c r="J23" s="260"/>
      <c r="K23" s="260"/>
      <c r="L23" s="260"/>
      <c r="M23" s="260"/>
      <c r="N23" s="260"/>
      <c r="O23" s="260"/>
      <c r="P23" s="260"/>
      <c r="Q23" s="12"/>
      <c r="R23" s="263"/>
      <c r="S23" s="263"/>
      <c r="T23" s="263"/>
      <c r="U23" s="263"/>
      <c r="V23" s="263"/>
      <c r="W23" s="263"/>
      <c r="X23" s="263"/>
      <c r="Y23" s="263"/>
      <c r="Z23" s="263"/>
      <c r="AA23" s="263"/>
      <c r="AB23" s="263"/>
      <c r="AC23" s="263"/>
      <c r="AD23" s="263"/>
      <c r="AE23" s="263"/>
      <c r="AF23" s="263"/>
      <c r="AG23" s="266"/>
      <c r="AH23" s="266"/>
      <c r="AI23" s="266"/>
      <c r="AJ23" s="266"/>
      <c r="AK23" s="266"/>
      <c r="AL23" s="266"/>
      <c r="AM23" s="266"/>
      <c r="AN23" s="266"/>
      <c r="AO23" s="266"/>
      <c r="AP23" s="266"/>
      <c r="AQ23" s="266"/>
      <c r="AR23" s="266"/>
      <c r="AS23" s="266"/>
      <c r="AT23" s="266"/>
      <c r="AU23" s="266"/>
    </row>
    <row r="24" spans="1:47" ht="9.75" customHeight="1">
      <c r="A24" s="17"/>
      <c r="B24" s="17"/>
      <c r="C24" s="17"/>
      <c r="D24" s="17"/>
      <c r="E24" s="17"/>
      <c r="F24" s="17"/>
      <c r="G24" s="17"/>
      <c r="H24" s="260"/>
      <c r="I24" s="260"/>
      <c r="J24" s="260"/>
      <c r="K24" s="260"/>
      <c r="L24" s="260"/>
      <c r="M24" s="260"/>
      <c r="N24" s="260"/>
      <c r="O24" s="260"/>
      <c r="P24" s="260"/>
      <c r="Q24" s="12"/>
      <c r="R24" s="263"/>
      <c r="S24" s="263"/>
      <c r="T24" s="263"/>
      <c r="U24" s="263"/>
      <c r="V24" s="263"/>
      <c r="W24" s="263"/>
      <c r="X24" s="263"/>
      <c r="Y24" s="263"/>
      <c r="Z24" s="263"/>
      <c r="AA24" s="263"/>
      <c r="AB24" s="263"/>
      <c r="AC24" s="263"/>
      <c r="AD24" s="263"/>
      <c r="AE24" s="263"/>
      <c r="AF24" s="263"/>
      <c r="AG24" s="266"/>
      <c r="AH24" s="266"/>
      <c r="AI24" s="266"/>
      <c r="AJ24" s="266"/>
      <c r="AK24" s="266"/>
      <c r="AL24" s="266"/>
      <c r="AM24" s="266"/>
      <c r="AN24" s="266"/>
      <c r="AO24" s="266"/>
      <c r="AP24" s="266"/>
      <c r="AQ24" s="266"/>
      <c r="AR24" s="266"/>
      <c r="AS24" s="266"/>
      <c r="AT24" s="266"/>
      <c r="AU24" s="266"/>
    </row>
    <row r="25" spans="1:47" ht="9.75" customHeight="1">
      <c r="A25" s="17"/>
      <c r="B25" s="17"/>
      <c r="C25" s="17"/>
      <c r="D25" s="17"/>
      <c r="E25" s="17"/>
      <c r="F25" s="17"/>
      <c r="G25" s="17"/>
      <c r="H25" s="260"/>
      <c r="I25" s="260"/>
      <c r="J25" s="260"/>
      <c r="K25" s="260"/>
      <c r="L25" s="260"/>
      <c r="M25" s="260"/>
      <c r="N25" s="260"/>
      <c r="O25" s="260"/>
      <c r="P25" s="260"/>
      <c r="Q25" s="12"/>
      <c r="R25" s="263"/>
      <c r="S25" s="263"/>
      <c r="T25" s="263"/>
      <c r="U25" s="263"/>
      <c r="V25" s="263"/>
      <c r="W25" s="263"/>
      <c r="X25" s="263"/>
      <c r="Y25" s="263"/>
      <c r="Z25" s="263"/>
      <c r="AA25" s="263"/>
      <c r="AB25" s="263"/>
      <c r="AC25" s="263"/>
      <c r="AD25" s="263"/>
      <c r="AE25" s="263"/>
      <c r="AF25" s="263"/>
      <c r="AG25" s="266"/>
      <c r="AH25" s="266"/>
      <c r="AI25" s="266"/>
      <c r="AJ25" s="266"/>
      <c r="AK25" s="266"/>
      <c r="AL25" s="266"/>
      <c r="AM25" s="266"/>
      <c r="AN25" s="266"/>
      <c r="AO25" s="266"/>
      <c r="AP25" s="266"/>
      <c r="AQ25" s="266"/>
      <c r="AR25" s="266"/>
      <c r="AS25" s="266"/>
      <c r="AT25" s="266"/>
      <c r="AU25" s="266"/>
    </row>
    <row r="26" spans="1:47" ht="9.75" customHeight="1">
      <c r="A26" s="18"/>
      <c r="B26" s="18"/>
      <c r="C26" s="18"/>
      <c r="D26" s="18"/>
      <c r="E26" s="18"/>
      <c r="F26" s="18"/>
      <c r="G26" s="18"/>
      <c r="H26" s="261"/>
      <c r="I26" s="261"/>
      <c r="J26" s="261"/>
      <c r="K26" s="261"/>
      <c r="L26" s="261"/>
      <c r="M26" s="261"/>
      <c r="N26" s="261"/>
      <c r="O26" s="261"/>
      <c r="P26" s="261"/>
      <c r="Q26" s="14"/>
      <c r="R26" s="264"/>
      <c r="S26" s="264"/>
      <c r="T26" s="264"/>
      <c r="U26" s="264"/>
      <c r="V26" s="264"/>
      <c r="W26" s="264"/>
      <c r="X26" s="264"/>
      <c r="Y26" s="264"/>
      <c r="Z26" s="264"/>
      <c r="AA26" s="264"/>
      <c r="AB26" s="264"/>
      <c r="AC26" s="264"/>
      <c r="AD26" s="264"/>
      <c r="AE26" s="264"/>
      <c r="AF26" s="264"/>
      <c r="AG26" s="267"/>
      <c r="AH26" s="267"/>
      <c r="AI26" s="267"/>
      <c r="AJ26" s="267"/>
      <c r="AK26" s="267"/>
      <c r="AL26" s="267"/>
      <c r="AM26" s="267"/>
      <c r="AN26" s="267"/>
      <c r="AO26" s="267"/>
      <c r="AP26" s="267"/>
      <c r="AQ26" s="267"/>
      <c r="AR26" s="267"/>
      <c r="AS26" s="267"/>
      <c r="AT26" s="267"/>
      <c r="AU26" s="267"/>
    </row>
    <row r="27" spans="1:47" ht="9.75" customHeight="1">
      <c r="A27" s="15"/>
      <c r="B27" s="15"/>
      <c r="C27" s="15"/>
      <c r="D27" s="15"/>
      <c r="E27" s="15"/>
      <c r="F27" s="15"/>
      <c r="G27" s="15"/>
      <c r="H27" s="259" t="s">
        <v>16</v>
      </c>
      <c r="I27" s="259"/>
      <c r="J27" s="259"/>
      <c r="K27" s="259"/>
      <c r="L27" s="259"/>
      <c r="M27" s="259"/>
      <c r="N27" s="259"/>
      <c r="O27" s="259"/>
      <c r="P27" s="259"/>
      <c r="Q27" s="13"/>
      <c r="R27" s="262">
        <f>ROUND(為替!J12, 3) * 1</f>
        <v>108.6</v>
      </c>
      <c r="S27" s="262"/>
      <c r="T27" s="262"/>
      <c r="U27" s="262"/>
      <c r="V27" s="262"/>
      <c r="W27" s="262"/>
      <c r="X27" s="262"/>
      <c r="Y27" s="262"/>
      <c r="Z27" s="262"/>
      <c r="AA27" s="262"/>
      <c r="AB27" s="262"/>
      <c r="AC27" s="262"/>
      <c r="AD27" s="262"/>
      <c r="AE27" s="262"/>
      <c r="AF27" s="262"/>
      <c r="AG27" s="265">
        <f>ROUND(為替!K12, 3) * 1</f>
        <v>104</v>
      </c>
      <c r="AH27" s="265"/>
      <c r="AI27" s="265"/>
      <c r="AJ27" s="265"/>
      <c r="AK27" s="265"/>
      <c r="AL27" s="265"/>
      <c r="AM27" s="265"/>
      <c r="AN27" s="265"/>
      <c r="AO27" s="265"/>
      <c r="AP27" s="265"/>
      <c r="AQ27" s="265"/>
      <c r="AR27" s="265"/>
      <c r="AS27" s="265"/>
      <c r="AT27" s="265"/>
      <c r="AU27" s="265"/>
    </row>
    <row r="28" spans="1:47" ht="9.75" customHeight="1">
      <c r="A28" s="17"/>
      <c r="B28" s="17"/>
      <c r="C28" s="17"/>
      <c r="D28" s="17"/>
      <c r="E28" s="17"/>
      <c r="F28" s="17"/>
      <c r="G28" s="17"/>
      <c r="H28" s="260"/>
      <c r="I28" s="260"/>
      <c r="J28" s="260"/>
      <c r="K28" s="260"/>
      <c r="L28" s="260"/>
      <c r="M28" s="260"/>
      <c r="N28" s="260"/>
      <c r="O28" s="260"/>
      <c r="P28" s="260"/>
      <c r="Q28" s="12"/>
      <c r="R28" s="263"/>
      <c r="S28" s="263"/>
      <c r="T28" s="263"/>
      <c r="U28" s="263"/>
      <c r="V28" s="263"/>
      <c r="W28" s="263"/>
      <c r="X28" s="263"/>
      <c r="Y28" s="263"/>
      <c r="Z28" s="263"/>
      <c r="AA28" s="263"/>
      <c r="AB28" s="263"/>
      <c r="AC28" s="263"/>
      <c r="AD28" s="263"/>
      <c r="AE28" s="263"/>
      <c r="AF28" s="263"/>
      <c r="AG28" s="266"/>
      <c r="AH28" s="266"/>
      <c r="AI28" s="266"/>
      <c r="AJ28" s="266"/>
      <c r="AK28" s="266"/>
      <c r="AL28" s="266"/>
      <c r="AM28" s="266"/>
      <c r="AN28" s="266"/>
      <c r="AO28" s="266"/>
      <c r="AP28" s="266"/>
      <c r="AQ28" s="266"/>
      <c r="AR28" s="266"/>
      <c r="AS28" s="266"/>
      <c r="AT28" s="266"/>
      <c r="AU28" s="266"/>
    </row>
    <row r="29" spans="1:47" ht="9.75" customHeight="1">
      <c r="A29" s="17"/>
      <c r="B29" s="17"/>
      <c r="C29" s="17"/>
      <c r="D29" s="17"/>
      <c r="E29" s="17"/>
      <c r="F29" s="17"/>
      <c r="G29" s="17"/>
      <c r="H29" s="260"/>
      <c r="I29" s="260"/>
      <c r="J29" s="260"/>
      <c r="K29" s="260"/>
      <c r="L29" s="260"/>
      <c r="M29" s="260"/>
      <c r="N29" s="260"/>
      <c r="O29" s="260"/>
      <c r="P29" s="260"/>
      <c r="Q29" s="12"/>
      <c r="R29" s="263"/>
      <c r="S29" s="263"/>
      <c r="T29" s="263"/>
      <c r="U29" s="263"/>
      <c r="V29" s="263"/>
      <c r="W29" s="263"/>
      <c r="X29" s="263"/>
      <c r="Y29" s="263"/>
      <c r="Z29" s="263"/>
      <c r="AA29" s="263"/>
      <c r="AB29" s="263"/>
      <c r="AC29" s="263"/>
      <c r="AD29" s="263"/>
      <c r="AE29" s="263"/>
      <c r="AF29" s="263"/>
      <c r="AG29" s="266"/>
      <c r="AH29" s="266"/>
      <c r="AI29" s="266"/>
      <c r="AJ29" s="266"/>
      <c r="AK29" s="266"/>
      <c r="AL29" s="266"/>
      <c r="AM29" s="266"/>
      <c r="AN29" s="266"/>
      <c r="AO29" s="266"/>
      <c r="AP29" s="266"/>
      <c r="AQ29" s="266"/>
      <c r="AR29" s="266"/>
      <c r="AS29" s="266"/>
      <c r="AT29" s="266"/>
      <c r="AU29" s="266"/>
    </row>
    <row r="30" spans="1:47" ht="9.75" customHeight="1">
      <c r="A30" s="17"/>
      <c r="B30" s="17"/>
      <c r="C30" s="17"/>
      <c r="D30" s="17"/>
      <c r="E30" s="17"/>
      <c r="F30" s="17"/>
      <c r="G30" s="17"/>
      <c r="H30" s="260"/>
      <c r="I30" s="260"/>
      <c r="J30" s="260"/>
      <c r="K30" s="260"/>
      <c r="L30" s="260"/>
      <c r="M30" s="260"/>
      <c r="N30" s="260"/>
      <c r="O30" s="260"/>
      <c r="P30" s="260"/>
      <c r="Q30" s="12"/>
      <c r="R30" s="263"/>
      <c r="S30" s="263"/>
      <c r="T30" s="263"/>
      <c r="U30" s="263"/>
      <c r="V30" s="263"/>
      <c r="W30" s="263"/>
      <c r="X30" s="263"/>
      <c r="Y30" s="263"/>
      <c r="Z30" s="263"/>
      <c r="AA30" s="263"/>
      <c r="AB30" s="263"/>
      <c r="AC30" s="263"/>
      <c r="AD30" s="263"/>
      <c r="AE30" s="263"/>
      <c r="AF30" s="263"/>
      <c r="AG30" s="266"/>
      <c r="AH30" s="266"/>
      <c r="AI30" s="266"/>
      <c r="AJ30" s="266"/>
      <c r="AK30" s="266"/>
      <c r="AL30" s="266"/>
      <c r="AM30" s="266"/>
      <c r="AN30" s="266"/>
      <c r="AO30" s="266"/>
      <c r="AP30" s="266"/>
      <c r="AQ30" s="266"/>
      <c r="AR30" s="266"/>
      <c r="AS30" s="266"/>
      <c r="AT30" s="266"/>
      <c r="AU30" s="266"/>
    </row>
    <row r="31" spans="1:47" ht="9.75" customHeight="1">
      <c r="A31" s="18"/>
      <c r="B31" s="18"/>
      <c r="C31" s="18"/>
      <c r="D31" s="18"/>
      <c r="E31" s="18"/>
      <c r="F31" s="18"/>
      <c r="G31" s="18"/>
      <c r="H31" s="261"/>
      <c r="I31" s="261"/>
      <c r="J31" s="261"/>
      <c r="K31" s="261"/>
      <c r="L31" s="261"/>
      <c r="M31" s="261"/>
      <c r="N31" s="261"/>
      <c r="O31" s="261"/>
      <c r="P31" s="261"/>
      <c r="Q31" s="14"/>
      <c r="R31" s="264"/>
      <c r="S31" s="264"/>
      <c r="T31" s="264"/>
      <c r="U31" s="264"/>
      <c r="V31" s="264"/>
      <c r="W31" s="264"/>
      <c r="X31" s="264"/>
      <c r="Y31" s="264"/>
      <c r="Z31" s="264"/>
      <c r="AA31" s="264"/>
      <c r="AB31" s="264"/>
      <c r="AC31" s="264"/>
      <c r="AD31" s="264"/>
      <c r="AE31" s="264"/>
      <c r="AF31" s="264"/>
      <c r="AG31" s="267"/>
      <c r="AH31" s="267"/>
      <c r="AI31" s="267"/>
      <c r="AJ31" s="267"/>
      <c r="AK31" s="267"/>
      <c r="AL31" s="267"/>
      <c r="AM31" s="267"/>
      <c r="AN31" s="267"/>
      <c r="AO31" s="267"/>
      <c r="AP31" s="267"/>
      <c r="AQ31" s="267"/>
      <c r="AR31" s="267"/>
      <c r="AS31" s="267"/>
      <c r="AT31" s="267"/>
      <c r="AU31" s="267"/>
    </row>
    <row r="32" spans="1:47" ht="9.75" customHeight="1">
      <c r="A32" s="15"/>
      <c r="B32" s="15"/>
      <c r="C32" s="15"/>
      <c r="D32" s="15"/>
      <c r="E32" s="15"/>
      <c r="F32" s="15"/>
      <c r="G32" s="15"/>
      <c r="H32" s="259" t="s">
        <v>24</v>
      </c>
      <c r="I32" s="259"/>
      <c r="J32" s="259"/>
      <c r="K32" s="259"/>
      <c r="L32" s="259"/>
      <c r="M32" s="259"/>
      <c r="N32" s="259"/>
      <c r="O32" s="259"/>
      <c r="P32" s="259"/>
      <c r="Q32" s="13"/>
      <c r="R32" s="262">
        <f>ROUND(為替!L12, 3) * 1</f>
        <v>115.1</v>
      </c>
      <c r="S32" s="262"/>
      <c r="T32" s="262"/>
      <c r="U32" s="262"/>
      <c r="V32" s="262"/>
      <c r="W32" s="262"/>
      <c r="X32" s="262"/>
      <c r="Y32" s="262"/>
      <c r="Z32" s="262"/>
      <c r="AA32" s="262"/>
      <c r="AB32" s="262"/>
      <c r="AC32" s="262"/>
      <c r="AD32" s="262"/>
      <c r="AE32" s="262"/>
      <c r="AF32" s="262"/>
      <c r="AG32" s="265">
        <f>ROUND(為替!M12, 3) * 1</f>
        <v>110</v>
      </c>
      <c r="AH32" s="265"/>
      <c r="AI32" s="265"/>
      <c r="AJ32" s="265"/>
      <c r="AK32" s="265"/>
      <c r="AL32" s="265"/>
      <c r="AM32" s="265"/>
      <c r="AN32" s="265"/>
      <c r="AO32" s="265"/>
      <c r="AP32" s="265"/>
      <c r="AQ32" s="265"/>
      <c r="AR32" s="265"/>
      <c r="AS32" s="265"/>
      <c r="AT32" s="265"/>
      <c r="AU32" s="265"/>
    </row>
    <row r="33" spans="1:47" ht="9.75" customHeight="1">
      <c r="A33" s="17"/>
      <c r="B33" s="17"/>
      <c r="C33" s="17"/>
      <c r="D33" s="17"/>
      <c r="E33" s="17"/>
      <c r="F33" s="17"/>
      <c r="G33" s="17"/>
      <c r="H33" s="260"/>
      <c r="I33" s="260"/>
      <c r="J33" s="260"/>
      <c r="K33" s="260"/>
      <c r="L33" s="260"/>
      <c r="M33" s="260"/>
      <c r="N33" s="260"/>
      <c r="O33" s="260"/>
      <c r="P33" s="260"/>
      <c r="Q33" s="12"/>
      <c r="R33" s="263"/>
      <c r="S33" s="263"/>
      <c r="T33" s="263"/>
      <c r="U33" s="263"/>
      <c r="V33" s="263"/>
      <c r="W33" s="263"/>
      <c r="X33" s="263"/>
      <c r="Y33" s="263"/>
      <c r="Z33" s="263"/>
      <c r="AA33" s="263"/>
      <c r="AB33" s="263"/>
      <c r="AC33" s="263"/>
      <c r="AD33" s="263"/>
      <c r="AE33" s="263"/>
      <c r="AF33" s="263"/>
      <c r="AG33" s="266"/>
      <c r="AH33" s="266"/>
      <c r="AI33" s="266"/>
      <c r="AJ33" s="266"/>
      <c r="AK33" s="266"/>
      <c r="AL33" s="266"/>
      <c r="AM33" s="266"/>
      <c r="AN33" s="266"/>
      <c r="AO33" s="266"/>
      <c r="AP33" s="266"/>
      <c r="AQ33" s="266"/>
      <c r="AR33" s="266"/>
      <c r="AS33" s="266"/>
      <c r="AT33" s="266"/>
      <c r="AU33" s="266"/>
    </row>
    <row r="34" spans="1:47" ht="9.75" customHeight="1">
      <c r="A34" s="17"/>
      <c r="B34" s="17"/>
      <c r="C34" s="17"/>
      <c r="D34" s="17"/>
      <c r="E34" s="17"/>
      <c r="F34" s="17"/>
      <c r="G34" s="17"/>
      <c r="H34" s="260"/>
      <c r="I34" s="260"/>
      <c r="J34" s="260"/>
      <c r="K34" s="260"/>
      <c r="L34" s="260"/>
      <c r="M34" s="260"/>
      <c r="N34" s="260"/>
      <c r="O34" s="260"/>
      <c r="P34" s="260"/>
      <c r="Q34" s="12"/>
      <c r="R34" s="263"/>
      <c r="S34" s="263"/>
      <c r="T34" s="263"/>
      <c r="U34" s="263"/>
      <c r="V34" s="263"/>
      <c r="W34" s="263"/>
      <c r="X34" s="263"/>
      <c r="Y34" s="263"/>
      <c r="Z34" s="263"/>
      <c r="AA34" s="263"/>
      <c r="AB34" s="263"/>
      <c r="AC34" s="263"/>
      <c r="AD34" s="263"/>
      <c r="AE34" s="263"/>
      <c r="AF34" s="263"/>
      <c r="AG34" s="266"/>
      <c r="AH34" s="266"/>
      <c r="AI34" s="266"/>
      <c r="AJ34" s="266"/>
      <c r="AK34" s="266"/>
      <c r="AL34" s="266"/>
      <c r="AM34" s="266"/>
      <c r="AN34" s="266"/>
      <c r="AO34" s="266"/>
      <c r="AP34" s="266"/>
      <c r="AQ34" s="266"/>
      <c r="AR34" s="266"/>
      <c r="AS34" s="266"/>
      <c r="AT34" s="266"/>
      <c r="AU34" s="266"/>
    </row>
    <row r="35" spans="1:47" ht="9.75" customHeight="1">
      <c r="A35" s="17"/>
      <c r="B35" s="17"/>
      <c r="C35" s="17"/>
      <c r="D35" s="17"/>
      <c r="E35" s="17"/>
      <c r="F35" s="17"/>
      <c r="G35" s="17"/>
      <c r="H35" s="260"/>
      <c r="I35" s="260"/>
      <c r="J35" s="260"/>
      <c r="K35" s="260"/>
      <c r="L35" s="260"/>
      <c r="M35" s="260"/>
      <c r="N35" s="260"/>
      <c r="O35" s="260"/>
      <c r="P35" s="260"/>
      <c r="Q35" s="12"/>
      <c r="R35" s="263"/>
      <c r="S35" s="263"/>
      <c r="T35" s="263"/>
      <c r="U35" s="263"/>
      <c r="V35" s="263"/>
      <c r="W35" s="263"/>
      <c r="X35" s="263"/>
      <c r="Y35" s="263"/>
      <c r="Z35" s="263"/>
      <c r="AA35" s="263"/>
      <c r="AB35" s="263"/>
      <c r="AC35" s="263"/>
      <c r="AD35" s="263"/>
      <c r="AE35" s="263"/>
      <c r="AF35" s="263"/>
      <c r="AG35" s="266"/>
      <c r="AH35" s="266"/>
      <c r="AI35" s="266"/>
      <c r="AJ35" s="266"/>
      <c r="AK35" s="266"/>
      <c r="AL35" s="266"/>
      <c r="AM35" s="266"/>
      <c r="AN35" s="266"/>
      <c r="AO35" s="266"/>
      <c r="AP35" s="266"/>
      <c r="AQ35" s="266"/>
      <c r="AR35" s="266"/>
      <c r="AS35" s="266"/>
      <c r="AT35" s="266"/>
      <c r="AU35" s="266"/>
    </row>
    <row r="36" spans="1:47" ht="9.75" customHeight="1">
      <c r="A36" s="18"/>
      <c r="B36" s="18"/>
      <c r="C36" s="18"/>
      <c r="D36" s="18"/>
      <c r="E36" s="18"/>
      <c r="F36" s="18"/>
      <c r="G36" s="18"/>
      <c r="H36" s="261"/>
      <c r="I36" s="261"/>
      <c r="J36" s="261"/>
      <c r="K36" s="261"/>
      <c r="L36" s="261"/>
      <c r="M36" s="261"/>
      <c r="N36" s="261"/>
      <c r="O36" s="261"/>
      <c r="P36" s="261"/>
      <c r="Q36" s="14"/>
      <c r="R36" s="264"/>
      <c r="S36" s="264"/>
      <c r="T36" s="264"/>
      <c r="U36" s="264"/>
      <c r="V36" s="264"/>
      <c r="W36" s="264"/>
      <c r="X36" s="264"/>
      <c r="Y36" s="264"/>
      <c r="Z36" s="264"/>
      <c r="AA36" s="264"/>
      <c r="AB36" s="264"/>
      <c r="AC36" s="264"/>
      <c r="AD36" s="264"/>
      <c r="AE36" s="264"/>
      <c r="AF36" s="264"/>
      <c r="AG36" s="267"/>
      <c r="AH36" s="267"/>
      <c r="AI36" s="267"/>
      <c r="AJ36" s="267"/>
      <c r="AK36" s="267"/>
      <c r="AL36" s="267"/>
      <c r="AM36" s="267"/>
      <c r="AN36" s="267"/>
      <c r="AO36" s="267"/>
      <c r="AP36" s="267"/>
      <c r="AQ36" s="267"/>
      <c r="AR36" s="267"/>
      <c r="AS36" s="267"/>
      <c r="AT36" s="267"/>
      <c r="AU36" s="267"/>
    </row>
    <row r="37" spans="1:47" ht="9.75" customHeight="1">
      <c r="A37" s="15"/>
      <c r="B37" s="15"/>
      <c r="C37" s="15"/>
      <c r="D37" s="15"/>
      <c r="E37" s="15"/>
      <c r="F37" s="15"/>
      <c r="G37" s="15"/>
      <c r="H37" s="259" t="s">
        <v>25</v>
      </c>
      <c r="I37" s="259"/>
      <c r="J37" s="259"/>
      <c r="K37" s="259"/>
      <c r="L37" s="259"/>
      <c r="M37" s="259"/>
      <c r="N37" s="259"/>
      <c r="O37" s="259"/>
      <c r="P37" s="259"/>
      <c r="Q37" s="13"/>
      <c r="R37" s="262">
        <f>ROUND(為替!N12, 3) * 1</f>
        <v>123.9</v>
      </c>
      <c r="S37" s="262"/>
      <c r="T37" s="262"/>
      <c r="U37" s="262"/>
      <c r="V37" s="262"/>
      <c r="W37" s="262"/>
      <c r="X37" s="262"/>
      <c r="Y37" s="262"/>
      <c r="Z37" s="262"/>
      <c r="AA37" s="262"/>
      <c r="AB37" s="262"/>
      <c r="AC37" s="262"/>
      <c r="AD37" s="262"/>
      <c r="AE37" s="262"/>
      <c r="AF37" s="262"/>
      <c r="AG37" s="265">
        <f>ROUND(為替!O12, 3) * 1</f>
        <v>119</v>
      </c>
      <c r="AH37" s="265"/>
      <c r="AI37" s="265"/>
      <c r="AJ37" s="265"/>
      <c r="AK37" s="265"/>
      <c r="AL37" s="265"/>
      <c r="AM37" s="265"/>
      <c r="AN37" s="265"/>
      <c r="AO37" s="265"/>
      <c r="AP37" s="265"/>
      <c r="AQ37" s="265"/>
      <c r="AR37" s="265"/>
      <c r="AS37" s="265"/>
      <c r="AT37" s="265"/>
      <c r="AU37" s="265"/>
    </row>
    <row r="38" spans="1:47" ht="9.75" customHeight="1">
      <c r="A38" s="17"/>
      <c r="B38" s="17"/>
      <c r="C38" s="17"/>
      <c r="D38" s="17"/>
      <c r="E38" s="17"/>
      <c r="F38" s="17"/>
      <c r="G38" s="17"/>
      <c r="H38" s="260"/>
      <c r="I38" s="260"/>
      <c r="J38" s="260"/>
      <c r="K38" s="260"/>
      <c r="L38" s="260"/>
      <c r="M38" s="260"/>
      <c r="N38" s="260"/>
      <c r="O38" s="260"/>
      <c r="P38" s="260"/>
      <c r="Q38" s="12"/>
      <c r="R38" s="263"/>
      <c r="S38" s="263"/>
      <c r="T38" s="263"/>
      <c r="U38" s="263"/>
      <c r="V38" s="263"/>
      <c r="W38" s="263"/>
      <c r="X38" s="263"/>
      <c r="Y38" s="263"/>
      <c r="Z38" s="263"/>
      <c r="AA38" s="263"/>
      <c r="AB38" s="263"/>
      <c r="AC38" s="263"/>
      <c r="AD38" s="263"/>
      <c r="AE38" s="263"/>
      <c r="AF38" s="263"/>
      <c r="AG38" s="266"/>
      <c r="AH38" s="266"/>
      <c r="AI38" s="266"/>
      <c r="AJ38" s="266"/>
      <c r="AK38" s="266"/>
      <c r="AL38" s="266"/>
      <c r="AM38" s="266"/>
      <c r="AN38" s="266"/>
      <c r="AO38" s="266"/>
      <c r="AP38" s="266"/>
      <c r="AQ38" s="266"/>
      <c r="AR38" s="266"/>
      <c r="AS38" s="266"/>
      <c r="AT38" s="266"/>
      <c r="AU38" s="266"/>
    </row>
    <row r="39" spans="1:47" ht="9.75" customHeight="1">
      <c r="A39" s="17"/>
      <c r="B39" s="17"/>
      <c r="C39" s="17"/>
      <c r="D39" s="17"/>
      <c r="E39" s="17"/>
      <c r="F39" s="17"/>
      <c r="G39" s="17"/>
      <c r="H39" s="260"/>
      <c r="I39" s="260"/>
      <c r="J39" s="260"/>
      <c r="K39" s="260"/>
      <c r="L39" s="260"/>
      <c r="M39" s="260"/>
      <c r="N39" s="260"/>
      <c r="O39" s="260"/>
      <c r="P39" s="260"/>
      <c r="Q39" s="12"/>
      <c r="R39" s="263"/>
      <c r="S39" s="263"/>
      <c r="T39" s="263"/>
      <c r="U39" s="263"/>
      <c r="V39" s="263"/>
      <c r="W39" s="263"/>
      <c r="X39" s="263"/>
      <c r="Y39" s="263"/>
      <c r="Z39" s="263"/>
      <c r="AA39" s="263"/>
      <c r="AB39" s="263"/>
      <c r="AC39" s="263"/>
      <c r="AD39" s="263"/>
      <c r="AE39" s="263"/>
      <c r="AF39" s="263"/>
      <c r="AG39" s="266"/>
      <c r="AH39" s="266"/>
      <c r="AI39" s="266"/>
      <c r="AJ39" s="266"/>
      <c r="AK39" s="266"/>
      <c r="AL39" s="266"/>
      <c r="AM39" s="266"/>
      <c r="AN39" s="266"/>
      <c r="AO39" s="266"/>
      <c r="AP39" s="266"/>
      <c r="AQ39" s="266"/>
      <c r="AR39" s="266"/>
      <c r="AS39" s="266"/>
      <c r="AT39" s="266"/>
      <c r="AU39" s="266"/>
    </row>
    <row r="40" spans="1:47" ht="9.75" customHeight="1">
      <c r="A40" s="17"/>
      <c r="B40" s="17"/>
      <c r="C40" s="17"/>
      <c r="D40" s="17"/>
      <c r="E40" s="17"/>
      <c r="F40" s="17"/>
      <c r="G40" s="17"/>
      <c r="H40" s="260"/>
      <c r="I40" s="260"/>
      <c r="J40" s="260"/>
      <c r="K40" s="260"/>
      <c r="L40" s="260"/>
      <c r="M40" s="260"/>
      <c r="N40" s="260"/>
      <c r="O40" s="260"/>
      <c r="P40" s="260"/>
      <c r="Q40" s="12"/>
      <c r="R40" s="263"/>
      <c r="S40" s="263"/>
      <c r="T40" s="263"/>
      <c r="U40" s="263"/>
      <c r="V40" s="263"/>
      <c r="W40" s="263"/>
      <c r="X40" s="263"/>
      <c r="Y40" s="263"/>
      <c r="Z40" s="263"/>
      <c r="AA40" s="263"/>
      <c r="AB40" s="263"/>
      <c r="AC40" s="263"/>
      <c r="AD40" s="263"/>
      <c r="AE40" s="263"/>
      <c r="AF40" s="263"/>
      <c r="AG40" s="266"/>
      <c r="AH40" s="266"/>
      <c r="AI40" s="266"/>
      <c r="AJ40" s="266"/>
      <c r="AK40" s="266"/>
      <c r="AL40" s="266"/>
      <c r="AM40" s="266"/>
      <c r="AN40" s="266"/>
      <c r="AO40" s="266"/>
      <c r="AP40" s="266"/>
      <c r="AQ40" s="266"/>
      <c r="AR40" s="266"/>
      <c r="AS40" s="266"/>
      <c r="AT40" s="266"/>
      <c r="AU40" s="266"/>
    </row>
    <row r="41" spans="1:47" ht="9.75" customHeight="1">
      <c r="A41" s="18"/>
      <c r="B41" s="18"/>
      <c r="C41" s="18"/>
      <c r="D41" s="18"/>
      <c r="E41" s="18"/>
      <c r="F41" s="18"/>
      <c r="G41" s="18"/>
      <c r="H41" s="261"/>
      <c r="I41" s="261"/>
      <c r="J41" s="261"/>
      <c r="K41" s="261"/>
      <c r="L41" s="261"/>
      <c r="M41" s="261"/>
      <c r="N41" s="261"/>
      <c r="O41" s="261"/>
      <c r="P41" s="261"/>
      <c r="Q41" s="14"/>
      <c r="R41" s="264"/>
      <c r="S41" s="264"/>
      <c r="T41" s="264"/>
      <c r="U41" s="264"/>
      <c r="V41" s="264"/>
      <c r="W41" s="264"/>
      <c r="X41" s="264"/>
      <c r="Y41" s="264"/>
      <c r="Z41" s="264"/>
      <c r="AA41" s="264"/>
      <c r="AB41" s="264"/>
      <c r="AC41" s="264"/>
      <c r="AD41" s="264"/>
      <c r="AE41" s="264"/>
      <c r="AF41" s="264"/>
      <c r="AG41" s="267"/>
      <c r="AH41" s="267"/>
      <c r="AI41" s="267"/>
      <c r="AJ41" s="267"/>
      <c r="AK41" s="267"/>
      <c r="AL41" s="267"/>
      <c r="AM41" s="267"/>
      <c r="AN41" s="267"/>
      <c r="AO41" s="267"/>
      <c r="AP41" s="267"/>
      <c r="AQ41" s="267"/>
      <c r="AR41" s="267"/>
      <c r="AS41" s="267"/>
      <c r="AT41" s="267"/>
      <c r="AU41" s="267"/>
    </row>
    <row r="42" spans="1:47" ht="9.75" customHeight="1">
      <c r="A42" s="15"/>
      <c r="B42" s="15"/>
      <c r="C42" s="15"/>
      <c r="D42" s="15"/>
      <c r="E42" s="15"/>
      <c r="F42" s="15"/>
      <c r="G42" s="15"/>
      <c r="H42" s="259" t="s">
        <v>15</v>
      </c>
      <c r="I42" s="259"/>
      <c r="J42" s="259"/>
      <c r="K42" s="259"/>
      <c r="L42" s="259"/>
      <c r="M42" s="259"/>
      <c r="N42" s="259"/>
      <c r="O42" s="259"/>
      <c r="P42" s="259"/>
      <c r="Q42" s="13"/>
      <c r="R42" s="262">
        <f>ROUND(為替!B24, 4) * 10</f>
        <v>10.9</v>
      </c>
      <c r="S42" s="262"/>
      <c r="T42" s="262"/>
      <c r="U42" s="262"/>
      <c r="V42" s="262"/>
      <c r="W42" s="262"/>
      <c r="X42" s="262"/>
      <c r="Y42" s="262"/>
      <c r="Z42" s="262"/>
      <c r="AA42" s="262"/>
      <c r="AB42" s="262"/>
      <c r="AC42" s="262"/>
      <c r="AD42" s="262"/>
      <c r="AE42" s="262"/>
      <c r="AF42" s="262"/>
      <c r="AG42" s="265">
        <f>ROUND(為替!C24, 4) * 10</f>
        <v>10.3</v>
      </c>
      <c r="AH42" s="265"/>
      <c r="AI42" s="265"/>
      <c r="AJ42" s="265"/>
      <c r="AK42" s="265"/>
      <c r="AL42" s="265"/>
      <c r="AM42" s="265"/>
      <c r="AN42" s="265"/>
      <c r="AO42" s="265"/>
      <c r="AP42" s="265"/>
      <c r="AQ42" s="265"/>
      <c r="AR42" s="265"/>
      <c r="AS42" s="265"/>
      <c r="AT42" s="265"/>
      <c r="AU42" s="265"/>
    </row>
    <row r="43" spans="1:47" ht="9.75" customHeight="1">
      <c r="A43" s="17"/>
      <c r="B43" s="17"/>
      <c r="C43" s="17"/>
      <c r="D43" s="17"/>
      <c r="E43" s="17"/>
      <c r="F43" s="17"/>
      <c r="G43" s="17"/>
      <c r="H43" s="260"/>
      <c r="I43" s="260"/>
      <c r="J43" s="260"/>
      <c r="K43" s="260"/>
      <c r="L43" s="260"/>
      <c r="M43" s="260"/>
      <c r="N43" s="260"/>
      <c r="O43" s="260"/>
      <c r="P43" s="260"/>
      <c r="Q43" s="12"/>
      <c r="R43" s="263"/>
      <c r="S43" s="263"/>
      <c r="T43" s="263"/>
      <c r="U43" s="263"/>
      <c r="V43" s="263"/>
      <c r="W43" s="263"/>
      <c r="X43" s="263"/>
      <c r="Y43" s="263"/>
      <c r="Z43" s="263"/>
      <c r="AA43" s="263"/>
      <c r="AB43" s="263"/>
      <c r="AC43" s="263"/>
      <c r="AD43" s="263"/>
      <c r="AE43" s="263"/>
      <c r="AF43" s="263"/>
      <c r="AG43" s="266"/>
      <c r="AH43" s="266"/>
      <c r="AI43" s="266"/>
      <c r="AJ43" s="266"/>
      <c r="AK43" s="266"/>
      <c r="AL43" s="266"/>
      <c r="AM43" s="266"/>
      <c r="AN43" s="266"/>
      <c r="AO43" s="266"/>
      <c r="AP43" s="266"/>
      <c r="AQ43" s="266"/>
      <c r="AR43" s="266"/>
      <c r="AS43" s="266"/>
      <c r="AT43" s="266"/>
      <c r="AU43" s="266"/>
    </row>
    <row r="44" spans="1:47" ht="9.75" customHeight="1">
      <c r="A44" s="17"/>
      <c r="B44" s="17"/>
      <c r="C44" s="17"/>
      <c r="D44" s="17"/>
      <c r="E44" s="17"/>
      <c r="F44" s="17"/>
      <c r="G44" s="17"/>
      <c r="H44" s="260"/>
      <c r="I44" s="260"/>
      <c r="J44" s="260"/>
      <c r="K44" s="260"/>
      <c r="L44" s="260"/>
      <c r="M44" s="260"/>
      <c r="N44" s="260"/>
      <c r="O44" s="260"/>
      <c r="P44" s="260"/>
      <c r="Q44" s="12"/>
      <c r="R44" s="263"/>
      <c r="S44" s="263"/>
      <c r="T44" s="263"/>
      <c r="U44" s="263"/>
      <c r="V44" s="263"/>
      <c r="W44" s="263"/>
      <c r="X44" s="263"/>
      <c r="Y44" s="263"/>
      <c r="Z44" s="263"/>
      <c r="AA44" s="263"/>
      <c r="AB44" s="263"/>
      <c r="AC44" s="263"/>
      <c r="AD44" s="263"/>
      <c r="AE44" s="263"/>
      <c r="AF44" s="263"/>
      <c r="AG44" s="266"/>
      <c r="AH44" s="266"/>
      <c r="AI44" s="266"/>
      <c r="AJ44" s="266"/>
      <c r="AK44" s="266"/>
      <c r="AL44" s="266"/>
      <c r="AM44" s="266"/>
      <c r="AN44" s="266"/>
      <c r="AO44" s="266"/>
      <c r="AP44" s="266"/>
      <c r="AQ44" s="266"/>
      <c r="AR44" s="266"/>
      <c r="AS44" s="266"/>
      <c r="AT44" s="266"/>
      <c r="AU44" s="266"/>
    </row>
    <row r="45" spans="1:47" ht="9.75" customHeight="1">
      <c r="A45" s="17"/>
      <c r="B45" s="17"/>
      <c r="C45" s="17"/>
      <c r="D45" s="17"/>
      <c r="E45" s="17"/>
      <c r="F45" s="17"/>
      <c r="G45" s="17"/>
      <c r="H45" s="260"/>
      <c r="I45" s="260"/>
      <c r="J45" s="260"/>
      <c r="K45" s="260"/>
      <c r="L45" s="260"/>
      <c r="M45" s="260"/>
      <c r="N45" s="260"/>
      <c r="O45" s="260"/>
      <c r="P45" s="260"/>
      <c r="Q45" s="12"/>
      <c r="R45" s="263"/>
      <c r="S45" s="263"/>
      <c r="T45" s="263"/>
      <c r="U45" s="263"/>
      <c r="V45" s="263"/>
      <c r="W45" s="263"/>
      <c r="X45" s="263"/>
      <c r="Y45" s="263"/>
      <c r="Z45" s="263"/>
      <c r="AA45" s="263"/>
      <c r="AB45" s="263"/>
      <c r="AC45" s="263"/>
      <c r="AD45" s="263"/>
      <c r="AE45" s="263"/>
      <c r="AF45" s="263"/>
      <c r="AG45" s="266"/>
      <c r="AH45" s="266"/>
      <c r="AI45" s="266"/>
      <c r="AJ45" s="266"/>
      <c r="AK45" s="266"/>
      <c r="AL45" s="266"/>
      <c r="AM45" s="266"/>
      <c r="AN45" s="266"/>
      <c r="AO45" s="266"/>
      <c r="AP45" s="266"/>
      <c r="AQ45" s="266"/>
      <c r="AR45" s="266"/>
      <c r="AS45" s="266"/>
      <c r="AT45" s="266"/>
      <c r="AU45" s="266"/>
    </row>
    <row r="46" spans="1:47" ht="9.75" customHeight="1">
      <c r="A46" s="18"/>
      <c r="B46" s="18"/>
      <c r="C46" s="18"/>
      <c r="D46" s="18"/>
      <c r="E46" s="18"/>
      <c r="F46" s="18"/>
      <c r="G46" s="18"/>
      <c r="H46" s="261"/>
      <c r="I46" s="261"/>
      <c r="J46" s="261"/>
      <c r="K46" s="261"/>
      <c r="L46" s="261"/>
      <c r="M46" s="261"/>
      <c r="N46" s="261"/>
      <c r="O46" s="261"/>
      <c r="P46" s="261"/>
      <c r="Q46" s="14"/>
      <c r="R46" s="264"/>
      <c r="S46" s="264"/>
      <c r="T46" s="264"/>
      <c r="U46" s="264"/>
      <c r="V46" s="264"/>
      <c r="W46" s="264"/>
      <c r="X46" s="264"/>
      <c r="Y46" s="264"/>
      <c r="Z46" s="264"/>
      <c r="AA46" s="264"/>
      <c r="AB46" s="264"/>
      <c r="AC46" s="264"/>
      <c r="AD46" s="264"/>
      <c r="AE46" s="264"/>
      <c r="AF46" s="264"/>
      <c r="AG46" s="267"/>
      <c r="AH46" s="267"/>
      <c r="AI46" s="267"/>
      <c r="AJ46" s="267"/>
      <c r="AK46" s="267"/>
      <c r="AL46" s="267"/>
      <c r="AM46" s="267"/>
      <c r="AN46" s="267"/>
      <c r="AO46" s="267"/>
      <c r="AP46" s="267"/>
      <c r="AQ46" s="267"/>
      <c r="AR46" s="267"/>
      <c r="AS46" s="267"/>
      <c r="AT46" s="267"/>
      <c r="AU46" s="267"/>
    </row>
    <row r="47" spans="1:47" ht="9.75" customHeight="1">
      <c r="A47" s="15"/>
      <c r="B47" s="15"/>
      <c r="C47" s="15"/>
      <c r="D47" s="15"/>
      <c r="E47" s="15"/>
      <c r="F47" s="15"/>
      <c r="G47" s="15"/>
      <c r="H47" s="259" t="s">
        <v>76</v>
      </c>
      <c r="I47" s="259"/>
      <c r="J47" s="259"/>
      <c r="K47" s="259"/>
      <c r="L47" s="259"/>
      <c r="M47" s="259"/>
      <c r="N47" s="259"/>
      <c r="O47" s="259"/>
      <c r="P47" s="259"/>
      <c r="Q47" s="13"/>
      <c r="R47" s="262">
        <f>ROUND(為替!D24, 4) * 1</f>
        <v>20.8</v>
      </c>
      <c r="S47" s="262"/>
      <c r="T47" s="262"/>
      <c r="U47" s="262"/>
      <c r="V47" s="262"/>
      <c r="W47" s="262"/>
      <c r="X47" s="262"/>
      <c r="Y47" s="262"/>
      <c r="Z47" s="262"/>
      <c r="AA47" s="262"/>
      <c r="AB47" s="262"/>
      <c r="AC47" s="262"/>
      <c r="AD47" s="262"/>
      <c r="AE47" s="262"/>
      <c r="AF47" s="262"/>
      <c r="AG47" s="265">
        <f>ROUND(為替!E24, 4) * 1</f>
        <v>18.8</v>
      </c>
      <c r="AH47" s="265"/>
      <c r="AI47" s="265"/>
      <c r="AJ47" s="265"/>
      <c r="AK47" s="265"/>
      <c r="AL47" s="265"/>
      <c r="AM47" s="265"/>
      <c r="AN47" s="265"/>
      <c r="AO47" s="265"/>
      <c r="AP47" s="265"/>
      <c r="AQ47" s="265"/>
      <c r="AR47" s="265"/>
      <c r="AS47" s="265"/>
      <c r="AT47" s="265"/>
      <c r="AU47" s="265"/>
    </row>
    <row r="48" spans="1:47" ht="9.75" customHeight="1">
      <c r="A48" s="17"/>
      <c r="B48" s="17"/>
      <c r="C48" s="17"/>
      <c r="D48" s="17"/>
      <c r="E48" s="17"/>
      <c r="F48" s="17"/>
      <c r="G48" s="17"/>
      <c r="H48" s="260"/>
      <c r="I48" s="260"/>
      <c r="J48" s="260"/>
      <c r="K48" s="260"/>
      <c r="L48" s="260"/>
      <c r="M48" s="260"/>
      <c r="N48" s="260"/>
      <c r="O48" s="260"/>
      <c r="P48" s="260"/>
      <c r="Q48" s="12"/>
      <c r="R48" s="263"/>
      <c r="S48" s="263"/>
      <c r="T48" s="263"/>
      <c r="U48" s="263"/>
      <c r="V48" s="263"/>
      <c r="W48" s="263"/>
      <c r="X48" s="263"/>
      <c r="Y48" s="263"/>
      <c r="Z48" s="263"/>
      <c r="AA48" s="263"/>
      <c r="AB48" s="263"/>
      <c r="AC48" s="263"/>
      <c r="AD48" s="263"/>
      <c r="AE48" s="263"/>
      <c r="AF48" s="263"/>
      <c r="AG48" s="266"/>
      <c r="AH48" s="266"/>
      <c r="AI48" s="266"/>
      <c r="AJ48" s="266"/>
      <c r="AK48" s="266"/>
      <c r="AL48" s="266"/>
      <c r="AM48" s="266"/>
      <c r="AN48" s="266"/>
      <c r="AO48" s="266"/>
      <c r="AP48" s="266"/>
      <c r="AQ48" s="266"/>
      <c r="AR48" s="266"/>
      <c r="AS48" s="266"/>
      <c r="AT48" s="266"/>
      <c r="AU48" s="266"/>
    </row>
    <row r="49" spans="1:47" ht="9.75" customHeight="1">
      <c r="A49" s="17"/>
      <c r="B49" s="17"/>
      <c r="C49" s="17"/>
      <c r="D49" s="17"/>
      <c r="E49" s="17"/>
      <c r="F49" s="17"/>
      <c r="G49" s="17"/>
      <c r="H49" s="260"/>
      <c r="I49" s="260"/>
      <c r="J49" s="260"/>
      <c r="K49" s="260"/>
      <c r="L49" s="260"/>
      <c r="M49" s="260"/>
      <c r="N49" s="260"/>
      <c r="O49" s="260"/>
      <c r="P49" s="260"/>
      <c r="Q49" s="12"/>
      <c r="R49" s="263"/>
      <c r="S49" s="263"/>
      <c r="T49" s="263"/>
      <c r="U49" s="263"/>
      <c r="V49" s="263"/>
      <c r="W49" s="263"/>
      <c r="X49" s="263"/>
      <c r="Y49" s="263"/>
      <c r="Z49" s="263"/>
      <c r="AA49" s="263"/>
      <c r="AB49" s="263"/>
      <c r="AC49" s="263"/>
      <c r="AD49" s="263"/>
      <c r="AE49" s="263"/>
      <c r="AF49" s="263"/>
      <c r="AG49" s="266"/>
      <c r="AH49" s="266"/>
      <c r="AI49" s="266"/>
      <c r="AJ49" s="266"/>
      <c r="AK49" s="266"/>
      <c r="AL49" s="266"/>
      <c r="AM49" s="266"/>
      <c r="AN49" s="266"/>
      <c r="AO49" s="266"/>
      <c r="AP49" s="266"/>
      <c r="AQ49" s="266"/>
      <c r="AR49" s="266"/>
      <c r="AS49" s="266"/>
      <c r="AT49" s="266"/>
      <c r="AU49" s="266"/>
    </row>
    <row r="50" spans="1:47" ht="9.75" customHeight="1">
      <c r="A50" s="17"/>
      <c r="B50" s="17"/>
      <c r="C50" s="17"/>
      <c r="D50" s="17"/>
      <c r="E50" s="17"/>
      <c r="F50" s="17"/>
      <c r="G50" s="17"/>
      <c r="H50" s="260"/>
      <c r="I50" s="260"/>
      <c r="J50" s="260"/>
      <c r="K50" s="260"/>
      <c r="L50" s="260"/>
      <c r="M50" s="260"/>
      <c r="N50" s="260"/>
      <c r="O50" s="260"/>
      <c r="P50" s="260"/>
      <c r="Q50" s="12"/>
      <c r="R50" s="263"/>
      <c r="S50" s="263"/>
      <c r="T50" s="263"/>
      <c r="U50" s="263"/>
      <c r="V50" s="263"/>
      <c r="W50" s="263"/>
      <c r="X50" s="263"/>
      <c r="Y50" s="263"/>
      <c r="Z50" s="263"/>
      <c r="AA50" s="263"/>
      <c r="AB50" s="263"/>
      <c r="AC50" s="263"/>
      <c r="AD50" s="263"/>
      <c r="AE50" s="263"/>
      <c r="AF50" s="263"/>
      <c r="AG50" s="266"/>
      <c r="AH50" s="266"/>
      <c r="AI50" s="266"/>
      <c r="AJ50" s="266"/>
      <c r="AK50" s="266"/>
      <c r="AL50" s="266"/>
      <c r="AM50" s="266"/>
      <c r="AN50" s="266"/>
      <c r="AO50" s="266"/>
      <c r="AP50" s="266"/>
      <c r="AQ50" s="266"/>
      <c r="AR50" s="266"/>
      <c r="AS50" s="266"/>
      <c r="AT50" s="266"/>
      <c r="AU50" s="266"/>
    </row>
    <row r="51" spans="1:47" ht="9.75" customHeight="1">
      <c r="A51" s="18"/>
      <c r="B51" s="18"/>
      <c r="C51" s="18"/>
      <c r="D51" s="18"/>
      <c r="E51" s="18"/>
      <c r="F51" s="18"/>
      <c r="G51" s="18"/>
      <c r="H51" s="261"/>
      <c r="I51" s="261"/>
      <c r="J51" s="261"/>
      <c r="K51" s="261"/>
      <c r="L51" s="261"/>
      <c r="M51" s="261"/>
      <c r="N51" s="261"/>
      <c r="O51" s="261"/>
      <c r="P51" s="261"/>
      <c r="Q51" s="14"/>
      <c r="R51" s="264"/>
      <c r="S51" s="264"/>
      <c r="T51" s="264"/>
      <c r="U51" s="264"/>
      <c r="V51" s="264"/>
      <c r="W51" s="264"/>
      <c r="X51" s="264"/>
      <c r="Y51" s="264"/>
      <c r="Z51" s="264"/>
      <c r="AA51" s="264"/>
      <c r="AB51" s="264"/>
      <c r="AC51" s="264"/>
      <c r="AD51" s="264"/>
      <c r="AE51" s="264"/>
      <c r="AF51" s="264"/>
      <c r="AG51" s="267"/>
      <c r="AH51" s="267"/>
      <c r="AI51" s="267"/>
      <c r="AJ51" s="267"/>
      <c r="AK51" s="267"/>
      <c r="AL51" s="267"/>
      <c r="AM51" s="267"/>
      <c r="AN51" s="267"/>
      <c r="AO51" s="267"/>
      <c r="AP51" s="267"/>
      <c r="AQ51" s="267"/>
      <c r="AR51" s="267"/>
      <c r="AS51" s="267"/>
      <c r="AT51" s="267"/>
      <c r="AU51" s="267"/>
    </row>
    <row r="52" spans="1:47" ht="9.75" customHeight="1">
      <c r="A52" s="15"/>
      <c r="B52" s="15"/>
      <c r="C52" s="15"/>
      <c r="D52" s="15"/>
      <c r="E52" s="15"/>
      <c r="F52" s="15"/>
      <c r="G52" s="15"/>
      <c r="H52" s="259" t="s">
        <v>84</v>
      </c>
      <c r="I52" s="259"/>
      <c r="J52" s="259"/>
      <c r="K52" s="259"/>
      <c r="L52" s="259"/>
      <c r="M52" s="259"/>
      <c r="N52" s="259"/>
      <c r="O52" s="259"/>
      <c r="P52" s="259"/>
      <c r="Q52" s="13"/>
      <c r="R52" s="262">
        <f>ROUND(為替!F24, 4) * 1</f>
        <v>5.0599999999999996</v>
      </c>
      <c r="S52" s="262"/>
      <c r="T52" s="262"/>
      <c r="U52" s="262"/>
      <c r="V52" s="262"/>
      <c r="W52" s="262"/>
      <c r="X52" s="262"/>
      <c r="Y52" s="262"/>
      <c r="Z52" s="262"/>
      <c r="AA52" s="262"/>
      <c r="AB52" s="262"/>
      <c r="AC52" s="262"/>
      <c r="AD52" s="262"/>
      <c r="AE52" s="262"/>
      <c r="AF52" s="262"/>
      <c r="AG52" s="265">
        <f>ROUND(為替!G24, 4) * 1</f>
        <v>4.76</v>
      </c>
      <c r="AH52" s="265"/>
      <c r="AI52" s="265"/>
      <c r="AJ52" s="265"/>
      <c r="AK52" s="265"/>
      <c r="AL52" s="265"/>
      <c r="AM52" s="265"/>
      <c r="AN52" s="265"/>
      <c r="AO52" s="265"/>
      <c r="AP52" s="265"/>
      <c r="AQ52" s="265"/>
      <c r="AR52" s="265"/>
      <c r="AS52" s="265"/>
      <c r="AT52" s="265"/>
      <c r="AU52" s="265"/>
    </row>
    <row r="53" spans="1:47" ht="9.75" customHeight="1">
      <c r="A53" s="17"/>
      <c r="B53" s="17"/>
      <c r="C53" s="17"/>
      <c r="D53" s="17"/>
      <c r="E53" s="17"/>
      <c r="F53" s="17"/>
      <c r="G53" s="17"/>
      <c r="H53" s="260"/>
      <c r="I53" s="260"/>
      <c r="J53" s="260"/>
      <c r="K53" s="260"/>
      <c r="L53" s="260"/>
      <c r="M53" s="260"/>
      <c r="N53" s="260"/>
      <c r="O53" s="260"/>
      <c r="P53" s="260"/>
      <c r="Q53" s="12"/>
      <c r="R53" s="263"/>
      <c r="S53" s="263"/>
      <c r="T53" s="263"/>
      <c r="U53" s="263"/>
      <c r="V53" s="263"/>
      <c r="W53" s="263"/>
      <c r="X53" s="263"/>
      <c r="Y53" s="263"/>
      <c r="Z53" s="263"/>
      <c r="AA53" s="263"/>
      <c r="AB53" s="263"/>
      <c r="AC53" s="263"/>
      <c r="AD53" s="263"/>
      <c r="AE53" s="263"/>
      <c r="AF53" s="263"/>
      <c r="AG53" s="266"/>
      <c r="AH53" s="266"/>
      <c r="AI53" s="266"/>
      <c r="AJ53" s="266"/>
      <c r="AK53" s="266"/>
      <c r="AL53" s="266"/>
      <c r="AM53" s="266"/>
      <c r="AN53" s="266"/>
      <c r="AO53" s="266"/>
      <c r="AP53" s="266"/>
      <c r="AQ53" s="266"/>
      <c r="AR53" s="266"/>
      <c r="AS53" s="266"/>
      <c r="AT53" s="266"/>
      <c r="AU53" s="266"/>
    </row>
    <row r="54" spans="1:47" ht="9.75" customHeight="1">
      <c r="A54" s="17"/>
      <c r="B54" s="17"/>
      <c r="C54" s="17"/>
      <c r="D54" s="17"/>
      <c r="E54" s="17"/>
      <c r="F54" s="17"/>
      <c r="G54" s="17"/>
      <c r="H54" s="260"/>
      <c r="I54" s="260"/>
      <c r="J54" s="260"/>
      <c r="K54" s="260"/>
      <c r="L54" s="260"/>
      <c r="M54" s="260"/>
      <c r="N54" s="260"/>
      <c r="O54" s="260"/>
      <c r="P54" s="260"/>
      <c r="Q54" s="12"/>
      <c r="R54" s="263"/>
      <c r="S54" s="263"/>
      <c r="T54" s="263"/>
      <c r="U54" s="263"/>
      <c r="V54" s="263"/>
      <c r="W54" s="263"/>
      <c r="X54" s="263"/>
      <c r="Y54" s="263"/>
      <c r="Z54" s="263"/>
      <c r="AA54" s="263"/>
      <c r="AB54" s="263"/>
      <c r="AC54" s="263"/>
      <c r="AD54" s="263"/>
      <c r="AE54" s="263"/>
      <c r="AF54" s="263"/>
      <c r="AG54" s="266"/>
      <c r="AH54" s="266"/>
      <c r="AI54" s="266"/>
      <c r="AJ54" s="266"/>
      <c r="AK54" s="266"/>
      <c r="AL54" s="266"/>
      <c r="AM54" s="266"/>
      <c r="AN54" s="266"/>
      <c r="AO54" s="266"/>
      <c r="AP54" s="266"/>
      <c r="AQ54" s="266"/>
      <c r="AR54" s="266"/>
      <c r="AS54" s="266"/>
      <c r="AT54" s="266"/>
      <c r="AU54" s="266"/>
    </row>
    <row r="55" spans="1:47" ht="9.75" customHeight="1">
      <c r="A55" s="17"/>
      <c r="B55" s="17"/>
      <c r="C55" s="17"/>
      <c r="D55" s="17"/>
      <c r="E55" s="17"/>
      <c r="F55" s="17"/>
      <c r="G55" s="17"/>
      <c r="H55" s="260"/>
      <c r="I55" s="260"/>
      <c r="J55" s="260"/>
      <c r="K55" s="260"/>
      <c r="L55" s="260"/>
      <c r="M55" s="260"/>
      <c r="N55" s="260"/>
      <c r="O55" s="260"/>
      <c r="P55" s="260"/>
      <c r="Q55" s="12"/>
      <c r="R55" s="263"/>
      <c r="S55" s="263"/>
      <c r="T55" s="263"/>
      <c r="U55" s="263"/>
      <c r="V55" s="263"/>
      <c r="W55" s="263"/>
      <c r="X55" s="263"/>
      <c r="Y55" s="263"/>
      <c r="Z55" s="263"/>
      <c r="AA55" s="263"/>
      <c r="AB55" s="263"/>
      <c r="AC55" s="263"/>
      <c r="AD55" s="263"/>
      <c r="AE55" s="263"/>
      <c r="AF55" s="263"/>
      <c r="AG55" s="266"/>
      <c r="AH55" s="266"/>
      <c r="AI55" s="266"/>
      <c r="AJ55" s="266"/>
      <c r="AK55" s="266"/>
      <c r="AL55" s="266"/>
      <c r="AM55" s="266"/>
      <c r="AN55" s="266"/>
      <c r="AO55" s="266"/>
      <c r="AP55" s="266"/>
      <c r="AQ55" s="266"/>
      <c r="AR55" s="266"/>
      <c r="AS55" s="266"/>
      <c r="AT55" s="266"/>
      <c r="AU55" s="266"/>
    </row>
    <row r="56" spans="1:47" ht="9.75" customHeight="1">
      <c r="A56" s="18"/>
      <c r="B56" s="18"/>
      <c r="C56" s="18"/>
      <c r="D56" s="18"/>
      <c r="E56" s="18"/>
      <c r="F56" s="18"/>
      <c r="G56" s="18"/>
      <c r="H56" s="261"/>
      <c r="I56" s="261"/>
      <c r="J56" s="261"/>
      <c r="K56" s="261"/>
      <c r="L56" s="261"/>
      <c r="M56" s="261"/>
      <c r="N56" s="261"/>
      <c r="O56" s="261"/>
      <c r="P56" s="261"/>
      <c r="Q56" s="14"/>
      <c r="R56" s="264"/>
      <c r="S56" s="264"/>
      <c r="T56" s="264"/>
      <c r="U56" s="264"/>
      <c r="V56" s="264"/>
      <c r="W56" s="264"/>
      <c r="X56" s="264"/>
      <c r="Y56" s="264"/>
      <c r="Z56" s="264"/>
      <c r="AA56" s="264"/>
      <c r="AB56" s="264"/>
      <c r="AC56" s="264"/>
      <c r="AD56" s="264"/>
      <c r="AE56" s="264"/>
      <c r="AF56" s="264"/>
      <c r="AG56" s="267"/>
      <c r="AH56" s="267"/>
      <c r="AI56" s="267"/>
      <c r="AJ56" s="267"/>
      <c r="AK56" s="267"/>
      <c r="AL56" s="267"/>
      <c r="AM56" s="267"/>
      <c r="AN56" s="267"/>
      <c r="AO56" s="267"/>
      <c r="AP56" s="267"/>
      <c r="AQ56" s="267"/>
      <c r="AR56" s="267"/>
      <c r="AS56" s="267"/>
      <c r="AT56" s="267"/>
      <c r="AU56" s="267"/>
    </row>
    <row r="57" spans="1:47" ht="9.75" customHeight="1">
      <c r="A57" s="15"/>
      <c r="B57" s="15"/>
      <c r="C57" s="15"/>
      <c r="D57" s="15"/>
      <c r="E57" s="15"/>
      <c r="F57" s="15"/>
      <c r="G57" s="15"/>
      <c r="H57" s="259" t="s">
        <v>26</v>
      </c>
      <c r="I57" s="259"/>
      <c r="J57" s="259"/>
      <c r="K57" s="259"/>
      <c r="L57" s="259"/>
      <c r="M57" s="259"/>
      <c r="N57" s="259"/>
      <c r="O57" s="259"/>
      <c r="P57" s="259"/>
      <c r="Q57" s="13"/>
      <c r="R57" s="262">
        <f>ROUND(為替!H24, 4) * 1</f>
        <v>5.14</v>
      </c>
      <c r="S57" s="262"/>
      <c r="T57" s="262"/>
      <c r="U57" s="262"/>
      <c r="V57" s="262"/>
      <c r="W57" s="262"/>
      <c r="X57" s="262"/>
      <c r="Y57" s="262"/>
      <c r="Z57" s="262"/>
      <c r="AA57" s="262"/>
      <c r="AB57" s="262"/>
      <c r="AC57" s="262"/>
      <c r="AD57" s="262"/>
      <c r="AE57" s="262"/>
      <c r="AF57" s="262"/>
      <c r="AG57" s="265">
        <f>ROUND(為替!I24, 4) * 1</f>
        <v>4.84</v>
      </c>
      <c r="AH57" s="265"/>
      <c r="AI57" s="265"/>
      <c r="AJ57" s="265"/>
      <c r="AK57" s="265"/>
      <c r="AL57" s="265"/>
      <c r="AM57" s="265"/>
      <c r="AN57" s="265"/>
      <c r="AO57" s="265"/>
      <c r="AP57" s="265"/>
      <c r="AQ57" s="265"/>
      <c r="AR57" s="265"/>
      <c r="AS57" s="265"/>
      <c r="AT57" s="265"/>
      <c r="AU57" s="265"/>
    </row>
    <row r="58" spans="1:47" ht="9.75" customHeight="1">
      <c r="A58" s="17"/>
      <c r="B58" s="17"/>
      <c r="C58" s="17"/>
      <c r="D58" s="17"/>
      <c r="E58" s="17"/>
      <c r="F58" s="17"/>
      <c r="G58" s="17"/>
      <c r="H58" s="260"/>
      <c r="I58" s="260"/>
      <c r="J58" s="260"/>
      <c r="K58" s="260"/>
      <c r="L58" s="260"/>
      <c r="M58" s="260"/>
      <c r="N58" s="260"/>
      <c r="O58" s="260"/>
      <c r="P58" s="260"/>
      <c r="Q58" s="12"/>
      <c r="R58" s="263"/>
      <c r="S58" s="263"/>
      <c r="T58" s="263"/>
      <c r="U58" s="263"/>
      <c r="V58" s="263"/>
      <c r="W58" s="263"/>
      <c r="X58" s="263"/>
      <c r="Y58" s="263"/>
      <c r="Z58" s="263"/>
      <c r="AA58" s="263"/>
      <c r="AB58" s="263"/>
      <c r="AC58" s="263"/>
      <c r="AD58" s="263"/>
      <c r="AE58" s="263"/>
      <c r="AF58" s="263"/>
      <c r="AG58" s="266"/>
      <c r="AH58" s="266"/>
      <c r="AI58" s="266"/>
      <c r="AJ58" s="266"/>
      <c r="AK58" s="266"/>
      <c r="AL58" s="266"/>
      <c r="AM58" s="266"/>
      <c r="AN58" s="266"/>
      <c r="AO58" s="266"/>
      <c r="AP58" s="266"/>
      <c r="AQ58" s="266"/>
      <c r="AR58" s="266"/>
      <c r="AS58" s="266"/>
      <c r="AT58" s="266"/>
      <c r="AU58" s="266"/>
    </row>
    <row r="59" spans="1:47" ht="9.75" customHeight="1">
      <c r="A59" s="17"/>
      <c r="B59" s="17"/>
      <c r="C59" s="17"/>
      <c r="D59" s="17"/>
      <c r="E59" s="17"/>
      <c r="F59" s="17"/>
      <c r="G59" s="17"/>
      <c r="H59" s="260"/>
      <c r="I59" s="260"/>
      <c r="J59" s="260"/>
      <c r="K59" s="260"/>
      <c r="L59" s="260"/>
      <c r="M59" s="260"/>
      <c r="N59" s="260"/>
      <c r="O59" s="260"/>
      <c r="P59" s="260"/>
      <c r="Q59" s="12"/>
      <c r="R59" s="263"/>
      <c r="S59" s="263"/>
      <c r="T59" s="263"/>
      <c r="U59" s="263"/>
      <c r="V59" s="263"/>
      <c r="W59" s="263"/>
      <c r="X59" s="263"/>
      <c r="Y59" s="263"/>
      <c r="Z59" s="263"/>
      <c r="AA59" s="263"/>
      <c r="AB59" s="263"/>
      <c r="AC59" s="263"/>
      <c r="AD59" s="263"/>
      <c r="AE59" s="263"/>
      <c r="AF59" s="263"/>
      <c r="AG59" s="266"/>
      <c r="AH59" s="266"/>
      <c r="AI59" s="266"/>
      <c r="AJ59" s="266"/>
      <c r="AK59" s="266"/>
      <c r="AL59" s="266"/>
      <c r="AM59" s="266"/>
      <c r="AN59" s="266"/>
      <c r="AO59" s="266"/>
      <c r="AP59" s="266"/>
      <c r="AQ59" s="266"/>
      <c r="AR59" s="266"/>
      <c r="AS59" s="266"/>
      <c r="AT59" s="266"/>
      <c r="AU59" s="266"/>
    </row>
    <row r="60" spans="1:47" ht="9.75" customHeight="1">
      <c r="A60" s="17"/>
      <c r="B60" s="17"/>
      <c r="C60" s="17"/>
      <c r="D60" s="17"/>
      <c r="E60" s="17"/>
      <c r="F60" s="17"/>
      <c r="G60" s="17"/>
      <c r="H60" s="260"/>
      <c r="I60" s="260"/>
      <c r="J60" s="260"/>
      <c r="K60" s="260"/>
      <c r="L60" s="260"/>
      <c r="M60" s="260"/>
      <c r="N60" s="260"/>
      <c r="O60" s="260"/>
      <c r="P60" s="260"/>
      <c r="Q60" s="12"/>
      <c r="R60" s="263"/>
      <c r="S60" s="263"/>
      <c r="T60" s="263"/>
      <c r="U60" s="263"/>
      <c r="V60" s="263"/>
      <c r="W60" s="263"/>
      <c r="X60" s="263"/>
      <c r="Y60" s="263"/>
      <c r="Z60" s="263"/>
      <c r="AA60" s="263"/>
      <c r="AB60" s="263"/>
      <c r="AC60" s="263"/>
      <c r="AD60" s="263"/>
      <c r="AE60" s="263"/>
      <c r="AF60" s="263"/>
      <c r="AG60" s="266"/>
      <c r="AH60" s="266"/>
      <c r="AI60" s="266"/>
      <c r="AJ60" s="266"/>
      <c r="AK60" s="266"/>
      <c r="AL60" s="266"/>
      <c r="AM60" s="266"/>
      <c r="AN60" s="266"/>
      <c r="AO60" s="266"/>
      <c r="AP60" s="266"/>
      <c r="AQ60" s="266"/>
      <c r="AR60" s="266"/>
      <c r="AS60" s="266"/>
      <c r="AT60" s="266"/>
      <c r="AU60" s="266"/>
    </row>
    <row r="61" spans="1:47" ht="9.75" customHeight="1">
      <c r="A61" s="18"/>
      <c r="B61" s="18"/>
      <c r="C61" s="18"/>
      <c r="D61" s="18"/>
      <c r="E61" s="18"/>
      <c r="F61" s="18"/>
      <c r="G61" s="18"/>
      <c r="H61" s="261"/>
      <c r="I61" s="261"/>
      <c r="J61" s="261"/>
      <c r="K61" s="261"/>
      <c r="L61" s="261"/>
      <c r="M61" s="261"/>
      <c r="N61" s="261"/>
      <c r="O61" s="261"/>
      <c r="P61" s="261"/>
      <c r="Q61" s="14"/>
      <c r="R61" s="264"/>
      <c r="S61" s="264"/>
      <c r="T61" s="264"/>
      <c r="U61" s="264"/>
      <c r="V61" s="264"/>
      <c r="W61" s="264"/>
      <c r="X61" s="264"/>
      <c r="Y61" s="264"/>
      <c r="Z61" s="264"/>
      <c r="AA61" s="264"/>
      <c r="AB61" s="264"/>
      <c r="AC61" s="264"/>
      <c r="AD61" s="264"/>
      <c r="AE61" s="264"/>
      <c r="AF61" s="264"/>
      <c r="AG61" s="267"/>
      <c r="AH61" s="267"/>
      <c r="AI61" s="267"/>
      <c r="AJ61" s="267"/>
      <c r="AK61" s="267"/>
      <c r="AL61" s="267"/>
      <c r="AM61" s="267"/>
      <c r="AN61" s="267"/>
      <c r="AO61" s="267"/>
      <c r="AP61" s="267"/>
      <c r="AQ61" s="267"/>
      <c r="AR61" s="267"/>
      <c r="AS61" s="267"/>
      <c r="AT61" s="267"/>
      <c r="AU61" s="267"/>
    </row>
    <row r="62" spans="1:47" ht="9.75" customHeight="1">
      <c r="A62" s="15"/>
      <c r="B62" s="15"/>
      <c r="C62" s="15"/>
      <c r="D62" s="15"/>
      <c r="E62" s="15"/>
      <c r="F62" s="15"/>
      <c r="G62" s="15"/>
      <c r="H62" s="259" t="s">
        <v>138</v>
      </c>
      <c r="I62" s="259"/>
      <c r="J62" s="259"/>
      <c r="K62" s="259"/>
      <c r="L62" s="259"/>
      <c r="M62" s="259"/>
      <c r="N62" s="259"/>
      <c r="O62" s="259"/>
      <c r="P62" s="259"/>
      <c r="Q62" s="13"/>
      <c r="R62" s="262">
        <f>ROUND(為替!J24, 4) * 1</f>
        <v>2.7</v>
      </c>
      <c r="S62" s="262"/>
      <c r="T62" s="262"/>
      <c r="U62" s="262"/>
      <c r="V62" s="262"/>
      <c r="W62" s="262"/>
      <c r="X62" s="262"/>
      <c r="Y62" s="262"/>
      <c r="Z62" s="262"/>
      <c r="AA62" s="262"/>
      <c r="AB62" s="262"/>
      <c r="AC62" s="262"/>
      <c r="AD62" s="262"/>
      <c r="AE62" s="262"/>
      <c r="AF62" s="262"/>
      <c r="AG62" s="265">
        <f>ROUND(為替!K24, 4) * 1</f>
        <v>2.4700000000000002</v>
      </c>
      <c r="AH62" s="265"/>
      <c r="AI62" s="265"/>
      <c r="AJ62" s="265"/>
      <c r="AK62" s="265"/>
      <c r="AL62" s="265"/>
      <c r="AM62" s="265"/>
      <c r="AN62" s="265"/>
      <c r="AO62" s="265"/>
      <c r="AP62" s="265"/>
      <c r="AQ62" s="265"/>
      <c r="AR62" s="265"/>
      <c r="AS62" s="265"/>
      <c r="AT62" s="265"/>
      <c r="AU62" s="265"/>
    </row>
    <row r="63" spans="1:47" ht="9.75" customHeight="1">
      <c r="A63" s="17"/>
      <c r="B63" s="17"/>
      <c r="C63" s="17"/>
      <c r="D63" s="17"/>
      <c r="E63" s="17"/>
      <c r="F63" s="17"/>
      <c r="G63" s="17"/>
      <c r="H63" s="260"/>
      <c r="I63" s="260"/>
      <c r="J63" s="260"/>
      <c r="K63" s="260"/>
      <c r="L63" s="260"/>
      <c r="M63" s="260"/>
      <c r="N63" s="260"/>
      <c r="O63" s="260"/>
      <c r="P63" s="260"/>
      <c r="Q63" s="12"/>
      <c r="R63" s="263"/>
      <c r="S63" s="263"/>
      <c r="T63" s="263"/>
      <c r="U63" s="263"/>
      <c r="V63" s="263"/>
      <c r="W63" s="263"/>
      <c r="X63" s="263"/>
      <c r="Y63" s="263"/>
      <c r="Z63" s="263"/>
      <c r="AA63" s="263"/>
      <c r="AB63" s="263"/>
      <c r="AC63" s="263"/>
      <c r="AD63" s="263"/>
      <c r="AE63" s="263"/>
      <c r="AF63" s="263"/>
      <c r="AG63" s="266"/>
      <c r="AH63" s="266"/>
      <c r="AI63" s="266"/>
      <c r="AJ63" s="266"/>
      <c r="AK63" s="266"/>
      <c r="AL63" s="266"/>
      <c r="AM63" s="266"/>
      <c r="AN63" s="266"/>
      <c r="AO63" s="266"/>
      <c r="AP63" s="266"/>
      <c r="AQ63" s="266"/>
      <c r="AR63" s="266"/>
      <c r="AS63" s="266"/>
      <c r="AT63" s="266"/>
      <c r="AU63" s="266"/>
    </row>
    <row r="64" spans="1:47" ht="9.75" customHeight="1">
      <c r="A64" s="17"/>
      <c r="B64" s="17"/>
      <c r="C64" s="17"/>
      <c r="D64" s="17"/>
      <c r="E64" s="17"/>
      <c r="F64" s="17"/>
      <c r="G64" s="17"/>
      <c r="H64" s="260"/>
      <c r="I64" s="260"/>
      <c r="J64" s="260"/>
      <c r="K64" s="260"/>
      <c r="L64" s="260"/>
      <c r="M64" s="260"/>
      <c r="N64" s="260"/>
      <c r="O64" s="260"/>
      <c r="P64" s="260"/>
      <c r="Q64" s="12"/>
      <c r="R64" s="263"/>
      <c r="S64" s="263"/>
      <c r="T64" s="263"/>
      <c r="U64" s="263"/>
      <c r="V64" s="263"/>
      <c r="W64" s="263"/>
      <c r="X64" s="263"/>
      <c r="Y64" s="263"/>
      <c r="Z64" s="263"/>
      <c r="AA64" s="263"/>
      <c r="AB64" s="263"/>
      <c r="AC64" s="263"/>
      <c r="AD64" s="263"/>
      <c r="AE64" s="263"/>
      <c r="AF64" s="263"/>
      <c r="AG64" s="266"/>
      <c r="AH64" s="266"/>
      <c r="AI64" s="266"/>
      <c r="AJ64" s="266"/>
      <c r="AK64" s="266"/>
      <c r="AL64" s="266"/>
      <c r="AM64" s="266"/>
      <c r="AN64" s="266"/>
      <c r="AO64" s="266"/>
      <c r="AP64" s="266"/>
      <c r="AQ64" s="266"/>
      <c r="AR64" s="266"/>
      <c r="AS64" s="266"/>
      <c r="AT64" s="266"/>
      <c r="AU64" s="266"/>
    </row>
    <row r="65" spans="1:47" ht="9.75" customHeight="1">
      <c r="A65" s="17"/>
      <c r="B65" s="17"/>
      <c r="C65" s="17"/>
      <c r="D65" s="17"/>
      <c r="E65" s="17"/>
      <c r="F65" s="17"/>
      <c r="G65" s="17"/>
      <c r="H65" s="260"/>
      <c r="I65" s="260"/>
      <c r="J65" s="260"/>
      <c r="K65" s="260"/>
      <c r="L65" s="260"/>
      <c r="M65" s="260"/>
      <c r="N65" s="260"/>
      <c r="O65" s="260"/>
      <c r="P65" s="260"/>
      <c r="Q65" s="12"/>
      <c r="R65" s="263"/>
      <c r="S65" s="263"/>
      <c r="T65" s="263"/>
      <c r="U65" s="263"/>
      <c r="V65" s="263"/>
      <c r="W65" s="263"/>
      <c r="X65" s="263"/>
      <c r="Y65" s="263"/>
      <c r="Z65" s="263"/>
      <c r="AA65" s="263"/>
      <c r="AB65" s="263"/>
      <c r="AC65" s="263"/>
      <c r="AD65" s="263"/>
      <c r="AE65" s="263"/>
      <c r="AF65" s="263"/>
      <c r="AG65" s="266"/>
      <c r="AH65" s="266"/>
      <c r="AI65" s="266"/>
      <c r="AJ65" s="266"/>
      <c r="AK65" s="266"/>
      <c r="AL65" s="266"/>
      <c r="AM65" s="266"/>
      <c r="AN65" s="266"/>
      <c r="AO65" s="266"/>
      <c r="AP65" s="266"/>
      <c r="AQ65" s="266"/>
      <c r="AR65" s="266"/>
      <c r="AS65" s="266"/>
      <c r="AT65" s="266"/>
      <c r="AU65" s="266"/>
    </row>
    <row r="66" spans="1:47" ht="9.75" customHeight="1">
      <c r="A66" s="18"/>
      <c r="B66" s="18"/>
      <c r="C66" s="18"/>
      <c r="D66" s="18"/>
      <c r="E66" s="18"/>
      <c r="F66" s="18"/>
      <c r="G66" s="18"/>
      <c r="H66" s="261"/>
      <c r="I66" s="261"/>
      <c r="J66" s="261"/>
      <c r="K66" s="261"/>
      <c r="L66" s="261"/>
      <c r="M66" s="261"/>
      <c r="N66" s="261"/>
      <c r="O66" s="261"/>
      <c r="P66" s="261"/>
      <c r="Q66" s="14"/>
      <c r="R66" s="264"/>
      <c r="S66" s="264"/>
      <c r="T66" s="264"/>
      <c r="U66" s="264"/>
      <c r="V66" s="264"/>
      <c r="W66" s="264"/>
      <c r="X66" s="264"/>
      <c r="Y66" s="264"/>
      <c r="Z66" s="264"/>
      <c r="AA66" s="264"/>
      <c r="AB66" s="264"/>
      <c r="AC66" s="264"/>
      <c r="AD66" s="264"/>
      <c r="AE66" s="264"/>
      <c r="AF66" s="264"/>
      <c r="AG66" s="267"/>
      <c r="AH66" s="267"/>
      <c r="AI66" s="267"/>
      <c r="AJ66" s="267"/>
      <c r="AK66" s="267"/>
      <c r="AL66" s="267"/>
      <c r="AM66" s="267"/>
      <c r="AN66" s="267"/>
      <c r="AO66" s="267"/>
      <c r="AP66" s="267"/>
      <c r="AQ66" s="267"/>
      <c r="AR66" s="267"/>
      <c r="AS66" s="267"/>
      <c r="AT66" s="267"/>
      <c r="AU66" s="267"/>
    </row>
    <row r="67" spans="1:47" ht="9.75" customHeight="1">
      <c r="A67" s="15"/>
      <c r="B67" s="15"/>
      <c r="C67" s="15"/>
      <c r="D67" s="15"/>
      <c r="E67" s="15"/>
      <c r="F67" s="15"/>
      <c r="G67" s="15"/>
      <c r="H67" s="259" t="s">
        <v>94</v>
      </c>
      <c r="I67" s="259"/>
      <c r="J67" s="259"/>
      <c r="K67" s="259"/>
      <c r="L67" s="259"/>
      <c r="M67" s="259"/>
      <c r="N67" s="259"/>
      <c r="O67" s="259"/>
      <c r="P67" s="259"/>
      <c r="Q67" s="13"/>
      <c r="R67" s="262">
        <f>ROUND(為替!L24, 4) * 1000</f>
        <v>10</v>
      </c>
      <c r="S67" s="262"/>
      <c r="T67" s="262"/>
      <c r="U67" s="262"/>
      <c r="V67" s="262"/>
      <c r="W67" s="262"/>
      <c r="X67" s="262"/>
      <c r="Y67" s="262"/>
      <c r="Z67" s="262"/>
      <c r="AA67" s="262"/>
      <c r="AB67" s="262"/>
      <c r="AC67" s="262"/>
      <c r="AD67" s="262"/>
      <c r="AE67" s="262"/>
      <c r="AF67" s="262"/>
      <c r="AG67" s="265">
        <f>ROUND(為替!M24, 4) * 1000</f>
        <v>7.8</v>
      </c>
      <c r="AH67" s="265"/>
      <c r="AI67" s="265"/>
      <c r="AJ67" s="265"/>
      <c r="AK67" s="265"/>
      <c r="AL67" s="265"/>
      <c r="AM67" s="265"/>
      <c r="AN67" s="265"/>
      <c r="AO67" s="265"/>
      <c r="AP67" s="265"/>
      <c r="AQ67" s="265"/>
      <c r="AR67" s="265"/>
      <c r="AS67" s="265"/>
      <c r="AT67" s="265"/>
      <c r="AU67" s="265"/>
    </row>
    <row r="68" spans="1:47" ht="9.75" customHeight="1">
      <c r="A68" s="17"/>
      <c r="B68" s="17"/>
      <c r="C68" s="17"/>
      <c r="D68" s="17"/>
      <c r="E68" s="17"/>
      <c r="F68" s="17"/>
      <c r="G68" s="17"/>
      <c r="H68" s="260"/>
      <c r="I68" s="260"/>
      <c r="J68" s="260"/>
      <c r="K68" s="260"/>
      <c r="L68" s="260"/>
      <c r="M68" s="260"/>
      <c r="N68" s="260"/>
      <c r="O68" s="260"/>
      <c r="P68" s="260"/>
      <c r="Q68" s="12"/>
      <c r="R68" s="263"/>
      <c r="S68" s="263"/>
      <c r="T68" s="263"/>
      <c r="U68" s="263"/>
      <c r="V68" s="263"/>
      <c r="W68" s="263"/>
      <c r="X68" s="263"/>
      <c r="Y68" s="263"/>
      <c r="Z68" s="263"/>
      <c r="AA68" s="263"/>
      <c r="AB68" s="263"/>
      <c r="AC68" s="263"/>
      <c r="AD68" s="263"/>
      <c r="AE68" s="263"/>
      <c r="AF68" s="263"/>
      <c r="AG68" s="266"/>
      <c r="AH68" s="266"/>
      <c r="AI68" s="266"/>
      <c r="AJ68" s="266"/>
      <c r="AK68" s="266"/>
      <c r="AL68" s="266"/>
      <c r="AM68" s="266"/>
      <c r="AN68" s="266"/>
      <c r="AO68" s="266"/>
      <c r="AP68" s="266"/>
      <c r="AQ68" s="266"/>
      <c r="AR68" s="266"/>
      <c r="AS68" s="266"/>
      <c r="AT68" s="266"/>
      <c r="AU68" s="266"/>
    </row>
    <row r="69" spans="1:47" ht="9.75" customHeight="1">
      <c r="A69" s="17"/>
      <c r="B69" s="17"/>
      <c r="C69" s="17"/>
      <c r="D69" s="17"/>
      <c r="E69" s="17"/>
      <c r="F69" s="17"/>
      <c r="G69" s="17"/>
      <c r="H69" s="260"/>
      <c r="I69" s="260"/>
      <c r="J69" s="260"/>
      <c r="K69" s="260"/>
      <c r="L69" s="260"/>
      <c r="M69" s="260"/>
      <c r="N69" s="260"/>
      <c r="O69" s="260"/>
      <c r="P69" s="260"/>
      <c r="Q69" s="12"/>
      <c r="R69" s="263"/>
      <c r="S69" s="263"/>
      <c r="T69" s="263"/>
      <c r="U69" s="263"/>
      <c r="V69" s="263"/>
      <c r="W69" s="263"/>
      <c r="X69" s="263"/>
      <c r="Y69" s="263"/>
      <c r="Z69" s="263"/>
      <c r="AA69" s="263"/>
      <c r="AB69" s="263"/>
      <c r="AC69" s="263"/>
      <c r="AD69" s="263"/>
      <c r="AE69" s="263"/>
      <c r="AF69" s="263"/>
      <c r="AG69" s="266"/>
      <c r="AH69" s="266"/>
      <c r="AI69" s="266"/>
      <c r="AJ69" s="266"/>
      <c r="AK69" s="266"/>
      <c r="AL69" s="266"/>
      <c r="AM69" s="266"/>
      <c r="AN69" s="266"/>
      <c r="AO69" s="266"/>
      <c r="AP69" s="266"/>
      <c r="AQ69" s="266"/>
      <c r="AR69" s="266"/>
      <c r="AS69" s="266"/>
      <c r="AT69" s="266"/>
      <c r="AU69" s="266"/>
    </row>
    <row r="70" spans="1:47" ht="9.75" customHeight="1">
      <c r="A70" s="17"/>
      <c r="B70" s="17"/>
      <c r="C70" s="17"/>
      <c r="D70" s="17"/>
      <c r="E70" s="17"/>
      <c r="F70" s="17"/>
      <c r="G70" s="17"/>
      <c r="H70" s="260"/>
      <c r="I70" s="260"/>
      <c r="J70" s="260"/>
      <c r="K70" s="260"/>
      <c r="L70" s="260"/>
      <c r="M70" s="260"/>
      <c r="N70" s="260"/>
      <c r="O70" s="260"/>
      <c r="P70" s="260"/>
      <c r="Q70" s="12"/>
      <c r="R70" s="263"/>
      <c r="S70" s="263"/>
      <c r="T70" s="263"/>
      <c r="U70" s="263"/>
      <c r="V70" s="263"/>
      <c r="W70" s="263"/>
      <c r="X70" s="263"/>
      <c r="Y70" s="263"/>
      <c r="Z70" s="263"/>
      <c r="AA70" s="263"/>
      <c r="AB70" s="263"/>
      <c r="AC70" s="263"/>
      <c r="AD70" s="263"/>
      <c r="AE70" s="263"/>
      <c r="AF70" s="263"/>
      <c r="AG70" s="266"/>
      <c r="AH70" s="266"/>
      <c r="AI70" s="266"/>
      <c r="AJ70" s="266"/>
      <c r="AK70" s="266"/>
      <c r="AL70" s="266"/>
      <c r="AM70" s="266"/>
      <c r="AN70" s="266"/>
      <c r="AO70" s="266"/>
      <c r="AP70" s="266"/>
      <c r="AQ70" s="266"/>
      <c r="AR70" s="266"/>
      <c r="AS70" s="266"/>
      <c r="AT70" s="266"/>
      <c r="AU70" s="266"/>
    </row>
    <row r="71" spans="1:47" ht="9.75" customHeight="1">
      <c r="A71" s="18"/>
      <c r="B71" s="18"/>
      <c r="C71" s="18"/>
      <c r="D71" s="18"/>
      <c r="E71" s="18"/>
      <c r="F71" s="18"/>
      <c r="G71" s="18"/>
      <c r="H71" s="261"/>
      <c r="I71" s="261"/>
      <c r="J71" s="261"/>
      <c r="K71" s="261"/>
      <c r="L71" s="261"/>
      <c r="M71" s="261"/>
      <c r="N71" s="261"/>
      <c r="O71" s="261"/>
      <c r="P71" s="261"/>
      <c r="Q71" s="14"/>
      <c r="R71" s="264"/>
      <c r="S71" s="264"/>
      <c r="T71" s="264"/>
      <c r="U71" s="264"/>
      <c r="V71" s="264"/>
      <c r="W71" s="264"/>
      <c r="X71" s="264"/>
      <c r="Y71" s="264"/>
      <c r="Z71" s="264"/>
      <c r="AA71" s="264"/>
      <c r="AB71" s="264"/>
      <c r="AC71" s="264"/>
      <c r="AD71" s="264"/>
      <c r="AE71" s="264"/>
      <c r="AF71" s="264"/>
      <c r="AG71" s="267"/>
      <c r="AH71" s="267"/>
      <c r="AI71" s="267"/>
      <c r="AJ71" s="267"/>
      <c r="AK71" s="267"/>
      <c r="AL71" s="267"/>
      <c r="AM71" s="267"/>
      <c r="AN71" s="267"/>
      <c r="AO71" s="267"/>
      <c r="AP71" s="267"/>
      <c r="AQ71" s="267"/>
      <c r="AR71" s="267"/>
      <c r="AS71" s="267"/>
      <c r="AT71" s="267"/>
      <c r="AU71" s="267"/>
    </row>
    <row r="72" spans="1:47" ht="9.75" customHeight="1">
      <c r="A72" s="15"/>
      <c r="B72" s="15"/>
      <c r="C72" s="15"/>
      <c r="D72" s="15"/>
      <c r="E72" s="15"/>
      <c r="F72" s="15"/>
      <c r="G72" s="15"/>
      <c r="H72" s="259" t="s">
        <v>93</v>
      </c>
      <c r="I72" s="259"/>
      <c r="J72" s="259"/>
      <c r="K72" s="259"/>
      <c r="L72" s="259"/>
      <c r="M72" s="259"/>
      <c r="N72" s="259"/>
      <c r="O72" s="259"/>
      <c r="P72" s="259"/>
      <c r="Q72" s="13"/>
      <c r="R72" s="262">
        <f>ROUND(為替!N24, 4) * 1</f>
        <v>39.5</v>
      </c>
      <c r="S72" s="262"/>
      <c r="T72" s="262"/>
      <c r="U72" s="262"/>
      <c r="V72" s="262"/>
      <c r="W72" s="262"/>
      <c r="X72" s="262"/>
      <c r="Y72" s="262"/>
      <c r="Z72" s="262"/>
      <c r="AA72" s="262"/>
      <c r="AB72" s="262"/>
      <c r="AC72" s="262"/>
      <c r="AD72" s="262"/>
      <c r="AE72" s="262"/>
      <c r="AF72" s="262"/>
      <c r="AG72" s="265">
        <f>ROUND(為替!O24, 4) * 1</f>
        <v>36</v>
      </c>
      <c r="AH72" s="265"/>
      <c r="AI72" s="265"/>
      <c r="AJ72" s="265"/>
      <c r="AK72" s="265"/>
      <c r="AL72" s="265"/>
      <c r="AM72" s="265"/>
      <c r="AN72" s="265"/>
      <c r="AO72" s="265"/>
      <c r="AP72" s="265"/>
      <c r="AQ72" s="265"/>
      <c r="AR72" s="265"/>
      <c r="AS72" s="265"/>
      <c r="AT72" s="265"/>
      <c r="AU72" s="265"/>
    </row>
    <row r="73" spans="1:47" ht="9.75" customHeight="1">
      <c r="A73" s="17"/>
      <c r="B73" s="17"/>
      <c r="C73" s="17"/>
      <c r="D73" s="17"/>
      <c r="E73" s="17"/>
      <c r="F73" s="17"/>
      <c r="G73" s="17"/>
      <c r="H73" s="260"/>
      <c r="I73" s="260"/>
      <c r="J73" s="260"/>
      <c r="K73" s="260"/>
      <c r="L73" s="260"/>
      <c r="M73" s="260"/>
      <c r="N73" s="260"/>
      <c r="O73" s="260"/>
      <c r="P73" s="260"/>
      <c r="Q73" s="12"/>
      <c r="R73" s="263"/>
      <c r="S73" s="263"/>
      <c r="T73" s="263"/>
      <c r="U73" s="263"/>
      <c r="V73" s="263"/>
      <c r="W73" s="263"/>
      <c r="X73" s="263"/>
      <c r="Y73" s="263"/>
      <c r="Z73" s="263"/>
      <c r="AA73" s="263"/>
      <c r="AB73" s="263"/>
      <c r="AC73" s="263"/>
      <c r="AD73" s="263"/>
      <c r="AE73" s="263"/>
      <c r="AF73" s="263"/>
      <c r="AG73" s="266"/>
      <c r="AH73" s="266"/>
      <c r="AI73" s="266"/>
      <c r="AJ73" s="266"/>
      <c r="AK73" s="266"/>
      <c r="AL73" s="266"/>
      <c r="AM73" s="266"/>
      <c r="AN73" s="266"/>
      <c r="AO73" s="266"/>
      <c r="AP73" s="266"/>
      <c r="AQ73" s="266"/>
      <c r="AR73" s="266"/>
      <c r="AS73" s="266"/>
      <c r="AT73" s="266"/>
      <c r="AU73" s="266"/>
    </row>
    <row r="74" spans="1:47" ht="9.75" customHeight="1">
      <c r="A74" s="17"/>
      <c r="B74" s="17"/>
      <c r="C74" s="17"/>
      <c r="D74" s="17"/>
      <c r="E74" s="17"/>
      <c r="F74" s="17"/>
      <c r="G74" s="17"/>
      <c r="H74" s="260"/>
      <c r="I74" s="260"/>
      <c r="J74" s="260"/>
      <c r="K74" s="260"/>
      <c r="L74" s="260"/>
      <c r="M74" s="260"/>
      <c r="N74" s="260"/>
      <c r="O74" s="260"/>
      <c r="P74" s="260"/>
      <c r="Q74" s="12"/>
      <c r="R74" s="263"/>
      <c r="S74" s="263"/>
      <c r="T74" s="263"/>
      <c r="U74" s="263"/>
      <c r="V74" s="263"/>
      <c r="W74" s="263"/>
      <c r="X74" s="263"/>
      <c r="Y74" s="263"/>
      <c r="Z74" s="263"/>
      <c r="AA74" s="263"/>
      <c r="AB74" s="263"/>
      <c r="AC74" s="263"/>
      <c r="AD74" s="263"/>
      <c r="AE74" s="263"/>
      <c r="AF74" s="263"/>
      <c r="AG74" s="266"/>
      <c r="AH74" s="266"/>
      <c r="AI74" s="266"/>
      <c r="AJ74" s="266"/>
      <c r="AK74" s="266"/>
      <c r="AL74" s="266"/>
      <c r="AM74" s="266"/>
      <c r="AN74" s="266"/>
      <c r="AO74" s="266"/>
      <c r="AP74" s="266"/>
      <c r="AQ74" s="266"/>
      <c r="AR74" s="266"/>
      <c r="AS74" s="266"/>
      <c r="AT74" s="266"/>
      <c r="AU74" s="266"/>
    </row>
    <row r="75" spans="1:47" ht="9.75" customHeight="1">
      <c r="A75" s="17"/>
      <c r="B75" s="17"/>
      <c r="C75" s="17"/>
      <c r="D75" s="17"/>
      <c r="E75" s="17"/>
      <c r="F75" s="17"/>
      <c r="G75" s="17"/>
      <c r="H75" s="260"/>
      <c r="I75" s="260"/>
      <c r="J75" s="260"/>
      <c r="K75" s="260"/>
      <c r="L75" s="260"/>
      <c r="M75" s="260"/>
      <c r="N75" s="260"/>
      <c r="O75" s="260"/>
      <c r="P75" s="260"/>
      <c r="Q75" s="12"/>
      <c r="R75" s="263"/>
      <c r="S75" s="263"/>
      <c r="T75" s="263"/>
      <c r="U75" s="263"/>
      <c r="V75" s="263"/>
      <c r="W75" s="263"/>
      <c r="X75" s="263"/>
      <c r="Y75" s="263"/>
      <c r="Z75" s="263"/>
      <c r="AA75" s="263"/>
      <c r="AB75" s="263"/>
      <c r="AC75" s="263"/>
      <c r="AD75" s="263"/>
      <c r="AE75" s="263"/>
      <c r="AF75" s="263"/>
      <c r="AG75" s="266"/>
      <c r="AH75" s="266"/>
      <c r="AI75" s="266"/>
      <c r="AJ75" s="266"/>
      <c r="AK75" s="266"/>
      <c r="AL75" s="266"/>
      <c r="AM75" s="266"/>
      <c r="AN75" s="266"/>
      <c r="AO75" s="266"/>
      <c r="AP75" s="266"/>
      <c r="AQ75" s="266"/>
      <c r="AR75" s="266"/>
      <c r="AS75" s="266"/>
      <c r="AT75" s="266"/>
      <c r="AU75" s="266"/>
    </row>
    <row r="76" spans="1:47" ht="9.75" customHeight="1">
      <c r="A76" s="18"/>
      <c r="B76" s="18"/>
      <c r="C76" s="18"/>
      <c r="D76" s="18"/>
      <c r="E76" s="18"/>
      <c r="F76" s="18"/>
      <c r="G76" s="18"/>
      <c r="H76" s="261"/>
      <c r="I76" s="261"/>
      <c r="J76" s="261"/>
      <c r="K76" s="261"/>
      <c r="L76" s="261"/>
      <c r="M76" s="261"/>
      <c r="N76" s="261"/>
      <c r="O76" s="261"/>
      <c r="P76" s="261"/>
      <c r="Q76" s="14"/>
      <c r="R76" s="264"/>
      <c r="S76" s="264"/>
      <c r="T76" s="264"/>
      <c r="U76" s="264"/>
      <c r="V76" s="264"/>
      <c r="W76" s="264"/>
      <c r="X76" s="264"/>
      <c r="Y76" s="264"/>
      <c r="Z76" s="264"/>
      <c r="AA76" s="264"/>
      <c r="AB76" s="264"/>
      <c r="AC76" s="264"/>
      <c r="AD76" s="264"/>
      <c r="AE76" s="264"/>
      <c r="AF76" s="264"/>
      <c r="AG76" s="267"/>
      <c r="AH76" s="267"/>
      <c r="AI76" s="267"/>
      <c r="AJ76" s="267"/>
      <c r="AK76" s="267"/>
      <c r="AL76" s="267"/>
      <c r="AM76" s="267"/>
      <c r="AN76" s="267"/>
      <c r="AO76" s="267"/>
      <c r="AP76" s="267"/>
      <c r="AQ76" s="267"/>
      <c r="AR76" s="267"/>
      <c r="AS76" s="267"/>
      <c r="AT76" s="267"/>
      <c r="AU76" s="267"/>
    </row>
    <row r="77" spans="1:47" ht="9.75" customHeight="1">
      <c r="A77" s="15"/>
      <c r="B77" s="15"/>
      <c r="C77" s="15"/>
      <c r="D77" s="15"/>
      <c r="E77" s="15"/>
      <c r="F77" s="15"/>
      <c r="G77" s="15"/>
      <c r="H77" s="259" t="s">
        <v>414</v>
      </c>
      <c r="I77" s="259"/>
      <c r="J77" s="259"/>
      <c r="K77" s="259"/>
      <c r="L77" s="259"/>
      <c r="M77" s="259"/>
      <c r="N77" s="259"/>
      <c r="O77" s="259"/>
      <c r="P77" s="259"/>
      <c r="Q77" s="13"/>
      <c r="R77" s="262">
        <f>SUM(為替!R12)</f>
        <v>94</v>
      </c>
      <c r="S77" s="262"/>
      <c r="T77" s="262"/>
      <c r="U77" s="262"/>
      <c r="V77" s="262"/>
      <c r="W77" s="262"/>
      <c r="X77" s="262"/>
      <c r="Y77" s="262"/>
      <c r="Z77" s="262"/>
      <c r="AA77" s="262"/>
      <c r="AB77" s="262"/>
      <c r="AC77" s="262"/>
      <c r="AD77" s="262"/>
      <c r="AE77" s="262"/>
      <c r="AF77" s="262"/>
      <c r="AG77" s="265">
        <f>SUM(為替!S12)</f>
        <v>89</v>
      </c>
      <c r="AH77" s="265"/>
      <c r="AI77" s="265"/>
      <c r="AJ77" s="265"/>
      <c r="AK77" s="265"/>
      <c r="AL77" s="265"/>
      <c r="AM77" s="265"/>
      <c r="AN77" s="265"/>
      <c r="AO77" s="265"/>
      <c r="AP77" s="265"/>
      <c r="AQ77" s="265"/>
      <c r="AR77" s="265"/>
      <c r="AS77" s="265"/>
      <c r="AT77" s="265"/>
      <c r="AU77" s="265"/>
    </row>
    <row r="78" spans="1:47" ht="9.75" customHeight="1">
      <c r="A78" s="17"/>
      <c r="B78" s="17"/>
      <c r="C78" s="17"/>
      <c r="D78" s="17"/>
      <c r="E78" s="17"/>
      <c r="F78" s="17"/>
      <c r="G78" s="17"/>
      <c r="H78" s="260"/>
      <c r="I78" s="260"/>
      <c r="J78" s="260"/>
      <c r="K78" s="260"/>
      <c r="L78" s="260"/>
      <c r="M78" s="260"/>
      <c r="N78" s="260"/>
      <c r="O78" s="260"/>
      <c r="P78" s="260"/>
      <c r="Q78" s="12"/>
      <c r="R78" s="263"/>
      <c r="S78" s="263"/>
      <c r="T78" s="263"/>
      <c r="U78" s="263"/>
      <c r="V78" s="263"/>
      <c r="W78" s="263"/>
      <c r="X78" s="263"/>
      <c r="Y78" s="263"/>
      <c r="Z78" s="263"/>
      <c r="AA78" s="263"/>
      <c r="AB78" s="263"/>
      <c r="AC78" s="263"/>
      <c r="AD78" s="263"/>
      <c r="AE78" s="263"/>
      <c r="AF78" s="263"/>
      <c r="AG78" s="266"/>
      <c r="AH78" s="266"/>
      <c r="AI78" s="266"/>
      <c r="AJ78" s="266"/>
      <c r="AK78" s="266"/>
      <c r="AL78" s="266"/>
      <c r="AM78" s="266"/>
      <c r="AN78" s="266"/>
      <c r="AO78" s="266"/>
      <c r="AP78" s="266"/>
      <c r="AQ78" s="266"/>
      <c r="AR78" s="266"/>
      <c r="AS78" s="266"/>
      <c r="AT78" s="266"/>
      <c r="AU78" s="266"/>
    </row>
    <row r="79" spans="1:47" ht="9.75" customHeight="1">
      <c r="A79" s="17"/>
      <c r="B79" s="17"/>
      <c r="C79" s="17"/>
      <c r="D79" s="17"/>
      <c r="E79" s="17"/>
      <c r="F79" s="17"/>
      <c r="G79" s="17"/>
      <c r="H79" s="260"/>
      <c r="I79" s="260"/>
      <c r="J79" s="260"/>
      <c r="K79" s="260"/>
      <c r="L79" s="260"/>
      <c r="M79" s="260"/>
      <c r="N79" s="260"/>
      <c r="O79" s="260"/>
      <c r="P79" s="260"/>
      <c r="Q79" s="12"/>
      <c r="R79" s="263"/>
      <c r="S79" s="263"/>
      <c r="T79" s="263"/>
      <c r="U79" s="263"/>
      <c r="V79" s="263"/>
      <c r="W79" s="263"/>
      <c r="X79" s="263"/>
      <c r="Y79" s="263"/>
      <c r="Z79" s="263"/>
      <c r="AA79" s="263"/>
      <c r="AB79" s="263"/>
      <c r="AC79" s="263"/>
      <c r="AD79" s="263"/>
      <c r="AE79" s="263"/>
      <c r="AF79" s="263"/>
      <c r="AG79" s="266"/>
      <c r="AH79" s="266"/>
      <c r="AI79" s="266"/>
      <c r="AJ79" s="266"/>
      <c r="AK79" s="266"/>
      <c r="AL79" s="266"/>
      <c r="AM79" s="266"/>
      <c r="AN79" s="266"/>
      <c r="AO79" s="266"/>
      <c r="AP79" s="266"/>
      <c r="AQ79" s="266"/>
      <c r="AR79" s="266"/>
      <c r="AS79" s="266"/>
      <c r="AT79" s="266"/>
      <c r="AU79" s="266"/>
    </row>
    <row r="80" spans="1:47" ht="9.75" customHeight="1">
      <c r="A80" s="17"/>
      <c r="B80" s="17"/>
      <c r="C80" s="17"/>
      <c r="D80" s="17"/>
      <c r="E80" s="17"/>
      <c r="F80" s="17"/>
      <c r="G80" s="17"/>
      <c r="H80" s="260"/>
      <c r="I80" s="260"/>
      <c r="J80" s="260"/>
      <c r="K80" s="260"/>
      <c r="L80" s="260"/>
      <c r="M80" s="260"/>
      <c r="N80" s="260"/>
      <c r="O80" s="260"/>
      <c r="P80" s="260"/>
      <c r="Q80" s="12"/>
      <c r="R80" s="263"/>
      <c r="S80" s="263"/>
      <c r="T80" s="263"/>
      <c r="U80" s="263"/>
      <c r="V80" s="263"/>
      <c r="W80" s="263"/>
      <c r="X80" s="263"/>
      <c r="Y80" s="263"/>
      <c r="Z80" s="263"/>
      <c r="AA80" s="263"/>
      <c r="AB80" s="263"/>
      <c r="AC80" s="263"/>
      <c r="AD80" s="263"/>
      <c r="AE80" s="263"/>
      <c r="AF80" s="263"/>
      <c r="AG80" s="266"/>
      <c r="AH80" s="266"/>
      <c r="AI80" s="266"/>
      <c r="AJ80" s="266"/>
      <c r="AK80" s="266"/>
      <c r="AL80" s="266"/>
      <c r="AM80" s="266"/>
      <c r="AN80" s="266"/>
      <c r="AO80" s="266"/>
      <c r="AP80" s="266"/>
      <c r="AQ80" s="266"/>
      <c r="AR80" s="266"/>
      <c r="AS80" s="266"/>
      <c r="AT80" s="266"/>
      <c r="AU80" s="266"/>
    </row>
    <row r="81" spans="1:47" ht="9.75" customHeight="1">
      <c r="A81" s="18"/>
      <c r="B81" s="18"/>
      <c r="C81" s="18"/>
      <c r="D81" s="18"/>
      <c r="E81" s="18"/>
      <c r="F81" s="18"/>
      <c r="G81" s="18"/>
      <c r="H81" s="261"/>
      <c r="I81" s="261"/>
      <c r="J81" s="261"/>
      <c r="K81" s="261"/>
      <c r="L81" s="261"/>
      <c r="M81" s="261"/>
      <c r="N81" s="261"/>
      <c r="O81" s="261"/>
      <c r="P81" s="261"/>
      <c r="Q81" s="14"/>
      <c r="R81" s="264"/>
      <c r="S81" s="264"/>
      <c r="T81" s="264"/>
      <c r="U81" s="264"/>
      <c r="V81" s="264"/>
      <c r="W81" s="264"/>
      <c r="X81" s="264"/>
      <c r="Y81" s="264"/>
      <c r="Z81" s="264"/>
      <c r="AA81" s="264"/>
      <c r="AB81" s="264"/>
      <c r="AC81" s="264"/>
      <c r="AD81" s="264"/>
      <c r="AE81" s="264"/>
      <c r="AF81" s="264"/>
      <c r="AG81" s="267"/>
      <c r="AH81" s="267"/>
      <c r="AI81" s="267"/>
      <c r="AJ81" s="267"/>
      <c r="AK81" s="267"/>
      <c r="AL81" s="267"/>
      <c r="AM81" s="267"/>
      <c r="AN81" s="267"/>
      <c r="AO81" s="267"/>
      <c r="AP81" s="267"/>
      <c r="AQ81" s="267"/>
      <c r="AR81" s="267"/>
      <c r="AS81" s="267"/>
      <c r="AT81" s="267"/>
      <c r="AU81" s="267"/>
    </row>
    <row r="82" spans="1:47" ht="9.75" customHeight="1">
      <c r="A82" s="15"/>
      <c r="B82" s="15"/>
      <c r="C82" s="15"/>
      <c r="D82" s="15"/>
      <c r="E82" s="15"/>
      <c r="F82" s="15"/>
      <c r="G82" s="15"/>
      <c r="H82" s="259" t="s">
        <v>417</v>
      </c>
      <c r="I82" s="259"/>
      <c r="J82" s="259"/>
      <c r="K82" s="259"/>
      <c r="L82" s="259"/>
      <c r="M82" s="259"/>
      <c r="N82" s="259"/>
      <c r="O82" s="259"/>
      <c r="P82" s="259"/>
      <c r="Q82" s="13"/>
      <c r="R82" s="262">
        <f>SUM(為替!T12)</f>
        <v>201.1</v>
      </c>
      <c r="S82" s="262"/>
      <c r="T82" s="262"/>
      <c r="U82" s="262"/>
      <c r="V82" s="262"/>
      <c r="W82" s="262"/>
      <c r="X82" s="262"/>
      <c r="Y82" s="262"/>
      <c r="Z82" s="262"/>
      <c r="AA82" s="262"/>
      <c r="AB82" s="262"/>
      <c r="AC82" s="262"/>
      <c r="AD82" s="262"/>
      <c r="AE82" s="262"/>
      <c r="AF82" s="262"/>
      <c r="AG82" s="265">
        <f>SUM(為替!U12)</f>
        <v>193</v>
      </c>
      <c r="AH82" s="265"/>
      <c r="AI82" s="265"/>
      <c r="AJ82" s="265"/>
      <c r="AK82" s="265"/>
      <c r="AL82" s="265"/>
      <c r="AM82" s="265"/>
      <c r="AN82" s="265"/>
      <c r="AO82" s="265"/>
      <c r="AP82" s="265"/>
      <c r="AQ82" s="265"/>
      <c r="AR82" s="265"/>
      <c r="AS82" s="265"/>
      <c r="AT82" s="265"/>
      <c r="AU82" s="265"/>
    </row>
    <row r="83" spans="1:47" ht="9.75" customHeight="1">
      <c r="A83" s="17"/>
      <c r="B83" s="17"/>
      <c r="C83" s="17"/>
      <c r="D83" s="17"/>
      <c r="E83" s="17"/>
      <c r="F83" s="17"/>
      <c r="G83" s="17"/>
      <c r="H83" s="260"/>
      <c r="I83" s="260"/>
      <c r="J83" s="260"/>
      <c r="K83" s="260"/>
      <c r="L83" s="260"/>
      <c r="M83" s="260"/>
      <c r="N83" s="260"/>
      <c r="O83" s="260"/>
      <c r="P83" s="260"/>
      <c r="Q83" s="12"/>
      <c r="R83" s="263"/>
      <c r="S83" s="263"/>
      <c r="T83" s="263"/>
      <c r="U83" s="263"/>
      <c r="V83" s="263"/>
      <c r="W83" s="263"/>
      <c r="X83" s="263"/>
      <c r="Y83" s="263"/>
      <c r="Z83" s="263"/>
      <c r="AA83" s="263"/>
      <c r="AB83" s="263"/>
      <c r="AC83" s="263"/>
      <c r="AD83" s="263"/>
      <c r="AE83" s="263"/>
      <c r="AF83" s="263"/>
      <c r="AG83" s="266"/>
      <c r="AH83" s="266"/>
      <c r="AI83" s="266"/>
      <c r="AJ83" s="266"/>
      <c r="AK83" s="266"/>
      <c r="AL83" s="266"/>
      <c r="AM83" s="266"/>
      <c r="AN83" s="266"/>
      <c r="AO83" s="266"/>
      <c r="AP83" s="266"/>
      <c r="AQ83" s="266"/>
      <c r="AR83" s="266"/>
      <c r="AS83" s="266"/>
      <c r="AT83" s="266"/>
      <c r="AU83" s="266"/>
    </row>
    <row r="84" spans="1:47" ht="9.75" customHeight="1">
      <c r="A84" s="17"/>
      <c r="B84" s="17"/>
      <c r="C84" s="17"/>
      <c r="D84" s="17"/>
      <c r="E84" s="17"/>
      <c r="F84" s="17"/>
      <c r="G84" s="17"/>
      <c r="H84" s="260"/>
      <c r="I84" s="260"/>
      <c r="J84" s="260"/>
      <c r="K84" s="260"/>
      <c r="L84" s="260"/>
      <c r="M84" s="260"/>
      <c r="N84" s="260"/>
      <c r="O84" s="260"/>
      <c r="P84" s="260"/>
      <c r="Q84" s="12"/>
      <c r="R84" s="263"/>
      <c r="S84" s="263"/>
      <c r="T84" s="263"/>
      <c r="U84" s="263"/>
      <c r="V84" s="263"/>
      <c r="W84" s="263"/>
      <c r="X84" s="263"/>
      <c r="Y84" s="263"/>
      <c r="Z84" s="263"/>
      <c r="AA84" s="263"/>
      <c r="AB84" s="263"/>
      <c r="AC84" s="263"/>
      <c r="AD84" s="263"/>
      <c r="AE84" s="263"/>
      <c r="AF84" s="263"/>
      <c r="AG84" s="266"/>
      <c r="AH84" s="266"/>
      <c r="AI84" s="266"/>
      <c r="AJ84" s="266"/>
      <c r="AK84" s="266"/>
      <c r="AL84" s="266"/>
      <c r="AM84" s="266"/>
      <c r="AN84" s="266"/>
      <c r="AO84" s="266"/>
      <c r="AP84" s="266"/>
      <c r="AQ84" s="266"/>
      <c r="AR84" s="266"/>
      <c r="AS84" s="266"/>
      <c r="AT84" s="266"/>
      <c r="AU84" s="266"/>
    </row>
    <row r="85" spans="1:47" ht="9.75" customHeight="1">
      <c r="A85" s="17"/>
      <c r="B85" s="17"/>
      <c r="C85" s="17"/>
      <c r="D85" s="17"/>
      <c r="E85" s="17"/>
      <c r="F85" s="17"/>
      <c r="G85" s="17"/>
      <c r="H85" s="260"/>
      <c r="I85" s="260"/>
      <c r="J85" s="260"/>
      <c r="K85" s="260"/>
      <c r="L85" s="260"/>
      <c r="M85" s="260"/>
      <c r="N85" s="260"/>
      <c r="O85" s="260"/>
      <c r="P85" s="260"/>
      <c r="Q85" s="12"/>
      <c r="R85" s="263"/>
      <c r="S85" s="263"/>
      <c r="T85" s="263"/>
      <c r="U85" s="263"/>
      <c r="V85" s="263"/>
      <c r="W85" s="263"/>
      <c r="X85" s="263"/>
      <c r="Y85" s="263"/>
      <c r="Z85" s="263"/>
      <c r="AA85" s="263"/>
      <c r="AB85" s="263"/>
      <c r="AC85" s="263"/>
      <c r="AD85" s="263"/>
      <c r="AE85" s="263"/>
      <c r="AF85" s="263"/>
      <c r="AG85" s="266"/>
      <c r="AH85" s="266"/>
      <c r="AI85" s="266"/>
      <c r="AJ85" s="266"/>
      <c r="AK85" s="266"/>
      <c r="AL85" s="266"/>
      <c r="AM85" s="266"/>
      <c r="AN85" s="266"/>
      <c r="AO85" s="266"/>
      <c r="AP85" s="266"/>
      <c r="AQ85" s="266"/>
      <c r="AR85" s="266"/>
      <c r="AS85" s="266"/>
      <c r="AT85" s="266"/>
      <c r="AU85" s="266"/>
    </row>
    <row r="86" spans="1:47" ht="9.75" customHeight="1">
      <c r="A86" s="18"/>
      <c r="B86" s="18"/>
      <c r="C86" s="18"/>
      <c r="D86" s="18"/>
      <c r="E86" s="18"/>
      <c r="F86" s="18"/>
      <c r="G86" s="18"/>
      <c r="H86" s="261"/>
      <c r="I86" s="261"/>
      <c r="J86" s="261"/>
      <c r="K86" s="261"/>
      <c r="L86" s="261"/>
      <c r="M86" s="261"/>
      <c r="N86" s="261"/>
      <c r="O86" s="261"/>
      <c r="P86" s="261"/>
      <c r="Q86" s="14"/>
      <c r="R86" s="264"/>
      <c r="S86" s="264"/>
      <c r="T86" s="264"/>
      <c r="U86" s="264"/>
      <c r="V86" s="264"/>
      <c r="W86" s="264"/>
      <c r="X86" s="264"/>
      <c r="Y86" s="264"/>
      <c r="Z86" s="264"/>
      <c r="AA86" s="264"/>
      <c r="AB86" s="264"/>
      <c r="AC86" s="264"/>
      <c r="AD86" s="264"/>
      <c r="AE86" s="264"/>
      <c r="AF86" s="264"/>
      <c r="AG86" s="267"/>
      <c r="AH86" s="267"/>
      <c r="AI86" s="267"/>
      <c r="AJ86" s="267"/>
      <c r="AK86" s="267"/>
      <c r="AL86" s="267"/>
      <c r="AM86" s="267"/>
      <c r="AN86" s="267"/>
      <c r="AO86" s="267"/>
      <c r="AP86" s="267"/>
      <c r="AQ86" s="267"/>
      <c r="AR86" s="267"/>
      <c r="AS86" s="267"/>
      <c r="AT86" s="267"/>
      <c r="AU86" s="267"/>
    </row>
    <row r="87" spans="1:47" ht="9.75" customHeight="1">
      <c r="A87" s="15"/>
      <c r="B87" s="15"/>
      <c r="C87" s="15"/>
      <c r="D87" s="15"/>
      <c r="E87" s="15"/>
      <c r="F87" s="15"/>
      <c r="G87" s="15"/>
      <c r="H87" s="259" t="s">
        <v>418</v>
      </c>
      <c r="I87" s="259"/>
      <c r="J87" s="259"/>
      <c r="K87" s="259"/>
      <c r="L87" s="259"/>
      <c r="M87" s="259"/>
      <c r="N87" s="259"/>
      <c r="O87" s="259"/>
      <c r="P87" s="259"/>
      <c r="Q87" s="13"/>
      <c r="R87" s="262">
        <f>SUM(為替!R24)*1000</f>
        <v>6.5</v>
      </c>
      <c r="S87" s="262"/>
      <c r="T87" s="262"/>
      <c r="U87" s="262"/>
      <c r="V87" s="262"/>
      <c r="W87" s="262"/>
      <c r="X87" s="262"/>
      <c r="Y87" s="262"/>
      <c r="Z87" s="262"/>
      <c r="AA87" s="262"/>
      <c r="AB87" s="262"/>
      <c r="AC87" s="262"/>
      <c r="AD87" s="262"/>
      <c r="AE87" s="262"/>
      <c r="AF87" s="262"/>
      <c r="AG87" s="265">
        <f>SUM(為替!S24)*1000</f>
        <v>5</v>
      </c>
      <c r="AH87" s="265"/>
      <c r="AI87" s="265"/>
      <c r="AJ87" s="265"/>
      <c r="AK87" s="265"/>
      <c r="AL87" s="265"/>
      <c r="AM87" s="265"/>
      <c r="AN87" s="265"/>
      <c r="AO87" s="265"/>
      <c r="AP87" s="265"/>
      <c r="AQ87" s="265"/>
      <c r="AR87" s="265"/>
      <c r="AS87" s="265"/>
      <c r="AT87" s="265"/>
      <c r="AU87" s="265"/>
    </row>
    <row r="88" spans="1:47" ht="9.75" customHeight="1">
      <c r="A88" s="17"/>
      <c r="B88" s="17"/>
      <c r="C88" s="17"/>
      <c r="D88" s="17"/>
      <c r="E88" s="17"/>
      <c r="F88" s="17"/>
      <c r="G88" s="17"/>
      <c r="H88" s="260"/>
      <c r="I88" s="260"/>
      <c r="J88" s="260"/>
      <c r="K88" s="260"/>
      <c r="L88" s="260"/>
      <c r="M88" s="260"/>
      <c r="N88" s="260"/>
      <c r="O88" s="260"/>
      <c r="P88" s="260"/>
      <c r="Q88" s="12"/>
      <c r="R88" s="263"/>
      <c r="S88" s="263"/>
      <c r="T88" s="263"/>
      <c r="U88" s="263"/>
      <c r="V88" s="263"/>
      <c r="W88" s="263"/>
      <c r="X88" s="263"/>
      <c r="Y88" s="263"/>
      <c r="Z88" s="263"/>
      <c r="AA88" s="263"/>
      <c r="AB88" s="263"/>
      <c r="AC88" s="263"/>
      <c r="AD88" s="263"/>
      <c r="AE88" s="263"/>
      <c r="AF88" s="263"/>
      <c r="AG88" s="266"/>
      <c r="AH88" s="266"/>
      <c r="AI88" s="266"/>
      <c r="AJ88" s="266"/>
      <c r="AK88" s="266"/>
      <c r="AL88" s="266"/>
      <c r="AM88" s="266"/>
      <c r="AN88" s="266"/>
      <c r="AO88" s="266"/>
      <c r="AP88" s="266"/>
      <c r="AQ88" s="266"/>
      <c r="AR88" s="266"/>
      <c r="AS88" s="266"/>
      <c r="AT88" s="266"/>
      <c r="AU88" s="266"/>
    </row>
    <row r="89" spans="1:47" ht="9.75" customHeight="1">
      <c r="A89" s="17"/>
      <c r="B89" s="17"/>
      <c r="C89" s="17"/>
      <c r="D89" s="17"/>
      <c r="E89" s="17"/>
      <c r="F89" s="17"/>
      <c r="G89" s="17"/>
      <c r="H89" s="260"/>
      <c r="I89" s="260"/>
      <c r="J89" s="260"/>
      <c r="K89" s="260"/>
      <c r="L89" s="260"/>
      <c r="M89" s="260"/>
      <c r="N89" s="260"/>
      <c r="O89" s="260"/>
      <c r="P89" s="260"/>
      <c r="Q89" s="12"/>
      <c r="R89" s="263"/>
      <c r="S89" s="263"/>
      <c r="T89" s="263"/>
      <c r="U89" s="263"/>
      <c r="V89" s="263"/>
      <c r="W89" s="263"/>
      <c r="X89" s="263"/>
      <c r="Y89" s="263"/>
      <c r="Z89" s="263"/>
      <c r="AA89" s="263"/>
      <c r="AB89" s="263"/>
      <c r="AC89" s="263"/>
      <c r="AD89" s="263"/>
      <c r="AE89" s="263"/>
      <c r="AF89" s="263"/>
      <c r="AG89" s="266"/>
      <c r="AH89" s="266"/>
      <c r="AI89" s="266"/>
      <c r="AJ89" s="266"/>
      <c r="AK89" s="266"/>
      <c r="AL89" s="266"/>
      <c r="AM89" s="266"/>
      <c r="AN89" s="266"/>
      <c r="AO89" s="266"/>
      <c r="AP89" s="266"/>
      <c r="AQ89" s="266"/>
      <c r="AR89" s="266"/>
      <c r="AS89" s="266"/>
      <c r="AT89" s="266"/>
      <c r="AU89" s="266"/>
    </row>
    <row r="90" spans="1:47" ht="9.75" customHeight="1">
      <c r="A90" s="17"/>
      <c r="B90" s="17"/>
      <c r="C90" s="17"/>
      <c r="D90" s="17"/>
      <c r="E90" s="17"/>
      <c r="F90" s="17"/>
      <c r="G90" s="17"/>
      <c r="H90" s="260"/>
      <c r="I90" s="260"/>
      <c r="J90" s="260"/>
      <c r="K90" s="260"/>
      <c r="L90" s="260"/>
      <c r="M90" s="260"/>
      <c r="N90" s="260"/>
      <c r="O90" s="260"/>
      <c r="P90" s="260"/>
      <c r="Q90" s="12"/>
      <c r="R90" s="263"/>
      <c r="S90" s="263"/>
      <c r="T90" s="263"/>
      <c r="U90" s="263"/>
      <c r="V90" s="263"/>
      <c r="W90" s="263"/>
      <c r="X90" s="263"/>
      <c r="Y90" s="263"/>
      <c r="Z90" s="263"/>
      <c r="AA90" s="263"/>
      <c r="AB90" s="263"/>
      <c r="AC90" s="263"/>
      <c r="AD90" s="263"/>
      <c r="AE90" s="263"/>
      <c r="AF90" s="263"/>
      <c r="AG90" s="266"/>
      <c r="AH90" s="266"/>
      <c r="AI90" s="266"/>
      <c r="AJ90" s="266"/>
      <c r="AK90" s="266"/>
      <c r="AL90" s="266"/>
      <c r="AM90" s="266"/>
      <c r="AN90" s="266"/>
      <c r="AO90" s="266"/>
      <c r="AP90" s="266"/>
      <c r="AQ90" s="266"/>
      <c r="AR90" s="266"/>
      <c r="AS90" s="266"/>
      <c r="AT90" s="266"/>
      <c r="AU90" s="266"/>
    </row>
    <row r="91" spans="1:47" ht="9.75" customHeight="1">
      <c r="A91" s="18"/>
      <c r="B91" s="18"/>
      <c r="C91" s="18"/>
      <c r="D91" s="18"/>
      <c r="E91" s="18"/>
      <c r="F91" s="18"/>
      <c r="G91" s="18"/>
      <c r="H91" s="261"/>
      <c r="I91" s="261"/>
      <c r="J91" s="261"/>
      <c r="K91" s="261"/>
      <c r="L91" s="261"/>
      <c r="M91" s="261"/>
      <c r="N91" s="261"/>
      <c r="O91" s="261"/>
      <c r="P91" s="261"/>
      <c r="Q91" s="14"/>
      <c r="R91" s="264"/>
      <c r="S91" s="264"/>
      <c r="T91" s="264"/>
      <c r="U91" s="264"/>
      <c r="V91" s="264"/>
      <c r="W91" s="264"/>
      <c r="X91" s="264"/>
      <c r="Y91" s="264"/>
      <c r="Z91" s="264"/>
      <c r="AA91" s="264"/>
      <c r="AB91" s="264"/>
      <c r="AC91" s="264"/>
      <c r="AD91" s="264"/>
      <c r="AE91" s="264"/>
      <c r="AF91" s="264"/>
      <c r="AG91" s="267"/>
      <c r="AH91" s="267"/>
      <c r="AI91" s="267"/>
      <c r="AJ91" s="267"/>
      <c r="AK91" s="267"/>
      <c r="AL91" s="267"/>
      <c r="AM91" s="267"/>
      <c r="AN91" s="267"/>
      <c r="AO91" s="267"/>
      <c r="AP91" s="267"/>
      <c r="AQ91" s="267"/>
      <c r="AR91" s="267"/>
      <c r="AS91" s="267"/>
      <c r="AT91" s="267"/>
      <c r="AU91" s="267"/>
    </row>
    <row r="92" spans="1:47" s="86" customFormat="1" ht="15" customHeight="1">
      <c r="R92" s="87"/>
      <c r="S92" s="87"/>
      <c r="T92" s="87"/>
      <c r="U92" s="87"/>
      <c r="V92" s="87"/>
      <c r="W92" s="87"/>
      <c r="X92" s="87"/>
      <c r="Y92" s="87"/>
      <c r="Z92" s="87"/>
      <c r="AA92" s="87"/>
      <c r="AB92" s="87"/>
      <c r="AC92" s="87" t="str">
        <f>ほげ!A1</f>
        <v>2026年01月23日 09時59分 抽出結果</v>
      </c>
      <c r="AD92" s="87"/>
      <c r="AE92" s="87"/>
      <c r="AF92" s="87"/>
      <c r="AG92" s="87"/>
      <c r="AH92" s="87"/>
      <c r="AI92" s="87"/>
      <c r="AJ92" s="87"/>
      <c r="AK92" s="87"/>
      <c r="AL92" s="87"/>
      <c r="AM92" s="87"/>
      <c r="AN92" s="87"/>
      <c r="AO92" s="87"/>
      <c r="AP92" s="87"/>
      <c r="AQ92" s="87"/>
      <c r="AR92" s="87"/>
      <c r="AS92" s="87"/>
      <c r="AT92" s="87"/>
      <c r="AU92" s="87"/>
    </row>
  </sheetData>
  <mergeCells count="57">
    <mergeCell ref="A1:I2"/>
    <mergeCell ref="J1:AJ2"/>
    <mergeCell ref="J3:AJ4"/>
    <mergeCell ref="A5:P6"/>
    <mergeCell ref="R5:AF6"/>
    <mergeCell ref="AG5:AU6"/>
    <mergeCell ref="H7:P11"/>
    <mergeCell ref="R7:AF11"/>
    <mergeCell ref="AG7:AU11"/>
    <mergeCell ref="H12:P16"/>
    <mergeCell ref="R12:AF16"/>
    <mergeCell ref="AG12:AU16"/>
    <mergeCell ref="H17:P21"/>
    <mergeCell ref="R17:AF21"/>
    <mergeCell ref="AG17:AU21"/>
    <mergeCell ref="H22:P26"/>
    <mergeCell ref="R22:AF26"/>
    <mergeCell ref="AG22:AU26"/>
    <mergeCell ref="H27:P31"/>
    <mergeCell ref="R27:AF31"/>
    <mergeCell ref="AG27:AU31"/>
    <mergeCell ref="H32:P36"/>
    <mergeCell ref="R32:AF36"/>
    <mergeCell ref="AG32:AU36"/>
    <mergeCell ref="H37:P41"/>
    <mergeCell ref="R37:AF41"/>
    <mergeCell ref="AG37:AU41"/>
    <mergeCell ref="H42:P46"/>
    <mergeCell ref="R42:AF46"/>
    <mergeCell ref="AG42:AU46"/>
    <mergeCell ref="H47:P51"/>
    <mergeCell ref="R47:AF51"/>
    <mergeCell ref="AG47:AU51"/>
    <mergeCell ref="H52:P56"/>
    <mergeCell ref="R52:AF56"/>
    <mergeCell ref="AG52:AU56"/>
    <mergeCell ref="H57:P61"/>
    <mergeCell ref="R57:AF61"/>
    <mergeCell ref="AG57:AU61"/>
    <mergeCell ref="H62:P66"/>
    <mergeCell ref="R62:AF66"/>
    <mergeCell ref="AG62:AU66"/>
    <mergeCell ref="H67:P71"/>
    <mergeCell ref="R67:AF71"/>
    <mergeCell ref="AG67:AU71"/>
    <mergeCell ref="H72:P76"/>
    <mergeCell ref="R72:AF76"/>
    <mergeCell ref="AG72:AU76"/>
    <mergeCell ref="H87:P91"/>
    <mergeCell ref="R87:AF91"/>
    <mergeCell ref="AG87:AU91"/>
    <mergeCell ref="H77:P81"/>
    <mergeCell ref="R77:AF81"/>
    <mergeCell ref="AG77:AU81"/>
    <mergeCell ref="H82:P86"/>
    <mergeCell ref="R82:AF86"/>
    <mergeCell ref="AG82:AU86"/>
  </mergeCells>
  <phoneticPr fontId="1"/>
  <pageMargins left="0.23622047244094491" right="0.23622047244094491" top="0.15748031496062992" bottom="0.15748031496062992" header="0.31496062992125984" footer="0.31496062992125984"/>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0346A-47CD-4F7A-AFC8-B76D2C7A9545}">
  <sheetPr codeName="Sheet7"/>
  <dimension ref="A1:B240"/>
  <sheetViews>
    <sheetView topLeftCell="A106" workbookViewId="0">
      <selection activeCell="F124" sqref="F124"/>
    </sheetView>
  </sheetViews>
  <sheetFormatPr defaultRowHeight="13.2"/>
  <cols>
    <col min="1" max="1" width="10.109375" bestFit="1" customWidth="1"/>
  </cols>
  <sheetData>
    <row r="1" spans="1:1">
      <c r="A1" t="str">
        <f>※印刷用1!A9</f>
        <v>1ドル</v>
      </c>
    </row>
    <row r="2" spans="1:1">
      <c r="A2" s="55">
        <f>※印刷用1!B9</f>
        <v>158.69999999999999</v>
      </c>
    </row>
    <row r="3" spans="1:1">
      <c r="A3" s="55">
        <f>※印刷用1!D9</f>
        <v>153</v>
      </c>
    </row>
    <row r="4" spans="1:1">
      <c r="A4" t="str">
        <f>※印刷用1!A11</f>
        <v>5ドル</v>
      </c>
    </row>
    <row r="5" spans="1:1">
      <c r="A5" s="55">
        <f>※印刷用1!B11</f>
        <v>793.5</v>
      </c>
    </row>
    <row r="6" spans="1:1">
      <c r="A6" s="55">
        <f>※印刷用1!D11</f>
        <v>765</v>
      </c>
    </row>
    <row r="7" spans="1:1">
      <c r="A7" t="str">
        <f>※印刷用1!A12</f>
        <v>10ドル</v>
      </c>
    </row>
    <row r="8" spans="1:1">
      <c r="A8" s="55">
        <f>※印刷用1!B12</f>
        <v>1587</v>
      </c>
    </row>
    <row r="9" spans="1:1">
      <c r="A9" s="55">
        <f>※印刷用1!D12</f>
        <v>1530</v>
      </c>
    </row>
    <row r="10" spans="1:1">
      <c r="A10" t="str">
        <f>※印刷用1!A13</f>
        <v>20ドル</v>
      </c>
    </row>
    <row r="11" spans="1:1">
      <c r="A11" s="55">
        <f>※印刷用1!B13</f>
        <v>3174</v>
      </c>
    </row>
    <row r="12" spans="1:1">
      <c r="A12" s="55">
        <f>※印刷用1!D13</f>
        <v>3060</v>
      </c>
    </row>
    <row r="13" spans="1:1">
      <c r="A13" t="str">
        <f>※印刷用1!A14</f>
        <v>50ドル</v>
      </c>
    </row>
    <row r="14" spans="1:1">
      <c r="A14" s="55">
        <f>※印刷用1!B14</f>
        <v>7935</v>
      </c>
    </row>
    <row r="15" spans="1:1">
      <c r="A15" s="55">
        <f>※印刷用1!D14</f>
        <v>7650</v>
      </c>
    </row>
    <row r="16" spans="1:1">
      <c r="A16" t="str">
        <f>※印刷用1!A15</f>
        <v>100ドル</v>
      </c>
    </row>
    <row r="17" spans="1:1">
      <c r="A17" s="55">
        <f>※印刷用1!B15</f>
        <v>15870</v>
      </c>
    </row>
    <row r="18" spans="1:1">
      <c r="A18" s="55">
        <f>※印刷用1!D15</f>
        <v>15300</v>
      </c>
    </row>
    <row r="19" spans="1:1">
      <c r="A19" t="str">
        <f>※印刷用1!A18</f>
        <v>5ユーロ</v>
      </c>
    </row>
    <row r="20" spans="1:1">
      <c r="A20" s="55">
        <f>※印刷用1!B18</f>
        <v>932</v>
      </c>
    </row>
    <row r="21" spans="1:1">
      <c r="A21" s="55">
        <f>※印刷用1!D18</f>
        <v>900</v>
      </c>
    </row>
    <row r="22" spans="1:1">
      <c r="A22" s="55" t="str">
        <f>※印刷用1!A19</f>
        <v>10ユーロ</v>
      </c>
    </row>
    <row r="23" spans="1:1">
      <c r="A23" s="55">
        <f>※印刷用1!B19</f>
        <v>1864</v>
      </c>
    </row>
    <row r="24" spans="1:1">
      <c r="A24" s="55">
        <f>※印刷用1!D19</f>
        <v>1800</v>
      </c>
    </row>
    <row r="25" spans="1:1">
      <c r="A25" s="55" t="str">
        <f>※印刷用1!A20</f>
        <v>20ユーロ</v>
      </c>
    </row>
    <row r="26" spans="1:1">
      <c r="A26" s="55">
        <f>※印刷用1!B20</f>
        <v>3728</v>
      </c>
    </row>
    <row r="27" spans="1:1">
      <c r="A27" s="55">
        <f>※印刷用1!D20</f>
        <v>3600</v>
      </c>
    </row>
    <row r="28" spans="1:1">
      <c r="A28" s="55" t="str">
        <f>※印刷用1!A21</f>
        <v>50ユーロ</v>
      </c>
    </row>
    <row r="29" spans="1:1">
      <c r="A29" s="55">
        <f>※印刷用1!B21</f>
        <v>9320</v>
      </c>
    </row>
    <row r="30" spans="1:1">
      <c r="A30" s="55">
        <f>※印刷用1!D21</f>
        <v>9000</v>
      </c>
    </row>
    <row r="31" spans="1:1">
      <c r="A31" t="str">
        <f>※印刷用1!A22</f>
        <v>100ユーロ</v>
      </c>
    </row>
    <row r="32" spans="1:1">
      <c r="A32" s="55">
        <f>※印刷用1!B22</f>
        <v>18640</v>
      </c>
    </row>
    <row r="33" spans="1:1">
      <c r="A33" s="55">
        <f>※印刷用1!D22</f>
        <v>18000</v>
      </c>
    </row>
    <row r="34" spans="1:1">
      <c r="A34" t="str">
        <f>※印刷用1!A23</f>
        <v>200ユーロ</v>
      </c>
    </row>
    <row r="35" spans="1:1">
      <c r="A35" s="55">
        <f>※印刷用1!B23</f>
        <v>37280</v>
      </c>
    </row>
    <row r="36" spans="1:1">
      <c r="A36" s="55">
        <f>※印刷用1!D23</f>
        <v>36000</v>
      </c>
    </row>
    <row r="37" spans="1:1">
      <c r="A37" s="55" t="str">
        <f>※印刷用1!A24</f>
        <v>500ユーロ</v>
      </c>
    </row>
    <row r="38" spans="1:1">
      <c r="A38" s="55">
        <f>※印刷用1!B24</f>
        <v>93200</v>
      </c>
    </row>
    <row r="39" spans="1:1">
      <c r="A39" s="55">
        <f>※印刷用1!D24</f>
        <v>90000</v>
      </c>
    </row>
    <row r="40" spans="1:1">
      <c r="A40" t="str">
        <f>※印刷用1!A27</f>
        <v>5￡</v>
      </c>
    </row>
    <row r="41" spans="1:1">
      <c r="A41" s="55">
        <f>※印刷用1!B27</f>
        <v>1070</v>
      </c>
    </row>
    <row r="42" spans="1:1">
      <c r="A42" s="55">
        <f>※印刷用1!D27</f>
        <v>1035</v>
      </c>
    </row>
    <row r="43" spans="1:1">
      <c r="A43" t="str">
        <f>※印刷用1!A28</f>
        <v>10￡</v>
      </c>
    </row>
    <row r="44" spans="1:1">
      <c r="A44" s="55">
        <f>※印刷用1!B28</f>
        <v>2140</v>
      </c>
    </row>
    <row r="45" spans="1:1">
      <c r="A45" s="55">
        <f>※印刷用1!D28</f>
        <v>2070</v>
      </c>
    </row>
    <row r="46" spans="1:1">
      <c r="A46" t="str">
        <f>※印刷用1!A29</f>
        <v>20￡</v>
      </c>
    </row>
    <row r="47" spans="1:1">
      <c r="A47" s="55">
        <f>※印刷用1!B29</f>
        <v>4280</v>
      </c>
    </row>
    <row r="48" spans="1:1">
      <c r="A48" s="55">
        <f>※印刷用1!D29</f>
        <v>4140</v>
      </c>
    </row>
    <row r="49" spans="1:1">
      <c r="A49" t="str">
        <f>※印刷用1!A30</f>
        <v>50￡</v>
      </c>
    </row>
    <row r="50" spans="1:1">
      <c r="A50" s="55">
        <f>※印刷用1!B30</f>
        <v>10700</v>
      </c>
    </row>
    <row r="51" spans="1:1">
      <c r="A51" s="55">
        <f>※印刷用1!D30</f>
        <v>10350</v>
      </c>
    </row>
    <row r="52" spans="1:1">
      <c r="A52" t="str">
        <f>※印刷用1!A33</f>
        <v>1元</v>
      </c>
    </row>
    <row r="53" spans="1:1">
      <c r="A53" s="55">
        <f>※印刷用1!B33</f>
        <v>22.9</v>
      </c>
    </row>
    <row r="54" spans="1:1">
      <c r="A54" s="55">
        <f>※印刷用1!D33</f>
        <v>21</v>
      </c>
    </row>
    <row r="55" spans="1:1">
      <c r="A55" t="str">
        <f>※印刷用1!A34</f>
        <v>5元</v>
      </c>
    </row>
    <row r="56" spans="1:1">
      <c r="A56" s="55">
        <f>※印刷用1!B34</f>
        <v>114.5</v>
      </c>
    </row>
    <row r="57" spans="1:1">
      <c r="A57" s="55">
        <f>※印刷用1!D34</f>
        <v>105</v>
      </c>
    </row>
    <row r="58" spans="1:1">
      <c r="A58" t="str">
        <f>※印刷用1!A35</f>
        <v>10元</v>
      </c>
    </row>
    <row r="59" spans="1:1">
      <c r="A59" s="55">
        <f>※印刷用1!B35</f>
        <v>229</v>
      </c>
    </row>
    <row r="60" spans="1:1">
      <c r="A60" s="55">
        <f>※印刷用1!D35</f>
        <v>210</v>
      </c>
    </row>
    <row r="61" spans="1:1">
      <c r="A61" t="str">
        <f>※印刷用1!A36</f>
        <v>20元</v>
      </c>
    </row>
    <row r="62" spans="1:1">
      <c r="A62" s="55">
        <f>※印刷用1!B36</f>
        <v>458</v>
      </c>
    </row>
    <row r="63" spans="1:1">
      <c r="A63" s="55">
        <f>※印刷用1!D36</f>
        <v>420</v>
      </c>
    </row>
    <row r="64" spans="1:1">
      <c r="A64" t="str">
        <f>※印刷用1!A37</f>
        <v>50元</v>
      </c>
    </row>
    <row r="65" spans="1:1">
      <c r="A65" s="55">
        <f>※印刷用1!B37</f>
        <v>1145</v>
      </c>
    </row>
    <row r="66" spans="1:1">
      <c r="A66" s="55">
        <f>※印刷用1!D37</f>
        <v>1050</v>
      </c>
    </row>
    <row r="67" spans="1:1">
      <c r="A67" t="str">
        <f>※印刷用1!A38</f>
        <v>100元</v>
      </c>
    </row>
    <row r="68" spans="1:1">
      <c r="A68" s="55">
        <f>※印刷用1!B38</f>
        <v>2290</v>
      </c>
    </row>
    <row r="69" spans="1:1">
      <c r="A69" s="55">
        <f>※印刷用1!D38</f>
        <v>2100</v>
      </c>
    </row>
    <row r="70" spans="1:1">
      <c r="A70" t="str">
        <f>※印刷用1!A41</f>
        <v>5豪ドル</v>
      </c>
    </row>
    <row r="71" spans="1:1">
      <c r="A71" s="55">
        <f>※印刷用1!B41</f>
        <v>543</v>
      </c>
    </row>
    <row r="72" spans="1:1">
      <c r="A72" s="55">
        <f>※印刷用1!D41</f>
        <v>520</v>
      </c>
    </row>
    <row r="73" spans="1:1">
      <c r="A73" t="str">
        <f>※印刷用1!A42</f>
        <v>10豪ドル</v>
      </c>
    </row>
    <row r="74" spans="1:1">
      <c r="A74" s="55">
        <f>※印刷用1!B42</f>
        <v>1086</v>
      </c>
    </row>
    <row r="75" spans="1:1">
      <c r="A75" s="55">
        <f>※印刷用1!D42</f>
        <v>1040</v>
      </c>
    </row>
    <row r="76" spans="1:1">
      <c r="A76" t="str">
        <f>※印刷用1!A43</f>
        <v>20豪ドル</v>
      </c>
    </row>
    <row r="77" spans="1:1">
      <c r="A77" s="55">
        <f>※印刷用1!B43</f>
        <v>2172</v>
      </c>
    </row>
    <row r="78" spans="1:1">
      <c r="A78" s="55">
        <f>※印刷用1!D43</f>
        <v>2080</v>
      </c>
    </row>
    <row r="79" spans="1:1">
      <c r="A79" t="str">
        <f>※印刷用1!A44</f>
        <v>50豪ドル</v>
      </c>
    </row>
    <row r="80" spans="1:1">
      <c r="A80" s="55">
        <f>※印刷用1!B44</f>
        <v>5430</v>
      </c>
    </row>
    <row r="81" spans="1:1">
      <c r="A81" s="55">
        <f>※印刷用1!D44</f>
        <v>5200</v>
      </c>
    </row>
    <row r="82" spans="1:1">
      <c r="A82" t="str">
        <f>※印刷用1!A45</f>
        <v>100豪ドル</v>
      </c>
    </row>
    <row r="83" spans="1:1">
      <c r="A83" s="55">
        <f>※印刷用1!B45</f>
        <v>10860</v>
      </c>
    </row>
    <row r="84" spans="1:1">
      <c r="A84" s="55">
        <f>※印刷用1!D45</f>
        <v>10400</v>
      </c>
    </row>
    <row r="85" spans="1:1">
      <c r="A85" t="str">
        <f>※印刷用1!A48</f>
        <v>5加ドル</v>
      </c>
    </row>
    <row r="86" spans="1:1">
      <c r="A86" s="55">
        <f>※印刷用1!B48</f>
        <v>575.5</v>
      </c>
    </row>
    <row r="87" spans="1:1">
      <c r="A87" s="55">
        <f>※印刷用1!D48</f>
        <v>550</v>
      </c>
    </row>
    <row r="88" spans="1:1">
      <c r="A88" t="str">
        <f>※印刷用1!A49</f>
        <v>10加ドル</v>
      </c>
    </row>
    <row r="89" spans="1:1">
      <c r="A89" s="55">
        <f>※印刷用1!B49</f>
        <v>1151</v>
      </c>
    </row>
    <row r="90" spans="1:1">
      <c r="A90" s="55">
        <f>※印刷用1!D49</f>
        <v>1100</v>
      </c>
    </row>
    <row r="91" spans="1:1">
      <c r="A91" t="str">
        <f>※印刷用1!A50</f>
        <v>20加ドル</v>
      </c>
    </row>
    <row r="92" spans="1:1">
      <c r="A92" s="55">
        <f>※印刷用1!B50</f>
        <v>2302</v>
      </c>
    </row>
    <row r="93" spans="1:1">
      <c r="A93" s="55">
        <f>※印刷用1!D50</f>
        <v>2200</v>
      </c>
    </row>
    <row r="94" spans="1:1">
      <c r="A94" t="str">
        <f>※印刷用1!A51</f>
        <v>50加ドル</v>
      </c>
    </row>
    <row r="95" spans="1:1">
      <c r="A95" s="55">
        <f>※印刷用1!B51</f>
        <v>5755</v>
      </c>
    </row>
    <row r="96" spans="1:1">
      <c r="A96" s="55">
        <f>※印刷用1!D51</f>
        <v>5500</v>
      </c>
    </row>
    <row r="97" spans="1:1">
      <c r="A97" t="str">
        <f>※印刷用1!A52</f>
        <v>100加ドル</v>
      </c>
    </row>
    <row r="98" spans="1:1">
      <c r="A98" s="55">
        <f>※印刷用1!B52</f>
        <v>11510</v>
      </c>
    </row>
    <row r="99" spans="1:1">
      <c r="A99" s="55">
        <f>※印刷用1!D52</f>
        <v>11000</v>
      </c>
    </row>
    <row r="100" spans="1:1">
      <c r="A100" t="str">
        <f>※印刷用1!A55</f>
        <v>2 SG＄</v>
      </c>
    </row>
    <row r="101" spans="1:1">
      <c r="A101" s="55">
        <f>※印刷用1!B55</f>
        <v>247.8</v>
      </c>
    </row>
    <row r="102" spans="1:1">
      <c r="A102" s="55">
        <f>※印刷用1!D55</f>
        <v>238</v>
      </c>
    </row>
    <row r="103" spans="1:1">
      <c r="A103" t="str">
        <f>※印刷用1!A56</f>
        <v>5 SG＄</v>
      </c>
    </row>
    <row r="104" spans="1:1">
      <c r="A104" s="55">
        <f>※印刷用1!B56</f>
        <v>619.5</v>
      </c>
    </row>
    <row r="105" spans="1:1">
      <c r="A105" s="55">
        <f>※印刷用1!D56</f>
        <v>595</v>
      </c>
    </row>
    <row r="106" spans="1:1">
      <c r="A106" t="str">
        <f>※印刷用1!A57</f>
        <v>10 SG＄</v>
      </c>
    </row>
    <row r="107" spans="1:1">
      <c r="A107" s="55">
        <f>※印刷用1!B57</f>
        <v>1239</v>
      </c>
    </row>
    <row r="108" spans="1:1">
      <c r="A108" s="55">
        <f>※印刷用1!D57</f>
        <v>1190</v>
      </c>
    </row>
    <row r="109" spans="1:1">
      <c r="A109" t="str">
        <f>※印刷用1!A58</f>
        <v>50 SG＄</v>
      </c>
    </row>
    <row r="110" spans="1:1">
      <c r="A110" s="55">
        <f>※印刷用1!B58</f>
        <v>6195</v>
      </c>
    </row>
    <row r="111" spans="1:1">
      <c r="A111" s="55">
        <f>※印刷用1!D58</f>
        <v>5950</v>
      </c>
    </row>
    <row r="112" spans="1:1">
      <c r="A112" t="str">
        <f>※印刷用1!A59</f>
        <v>100 SG＄</v>
      </c>
    </row>
    <row r="113" spans="1:1">
      <c r="A113" s="55">
        <f>※印刷用1!B59</f>
        <v>12390</v>
      </c>
    </row>
    <row r="114" spans="1:1">
      <c r="A114" s="55">
        <f>※印刷用1!D59</f>
        <v>11900</v>
      </c>
    </row>
    <row r="115" spans="1:1">
      <c r="A115" t="s">
        <v>205</v>
      </c>
    </row>
    <row r="116" spans="1:1">
      <c r="A116" s="55">
        <f>※印刷用1!B59*10</f>
        <v>123900</v>
      </c>
    </row>
    <row r="117" spans="1:1">
      <c r="A117" s="55">
        <f>※印刷用1!D59*10</f>
        <v>119000</v>
      </c>
    </row>
    <row r="118" spans="1:1">
      <c r="A118" t="str">
        <f>※印刷用1!G9</f>
        <v>1000KRW</v>
      </c>
    </row>
    <row r="119" spans="1:1">
      <c r="A119" s="55">
        <f>※印刷用1!H9</f>
        <v>109.00000000000001</v>
      </c>
    </row>
    <row r="120" spans="1:1">
      <c r="A120" s="55">
        <f>※印刷用1!J9</f>
        <v>103</v>
      </c>
    </row>
    <row r="121" spans="1:1">
      <c r="A121" t="str">
        <f>※印刷用1!G10</f>
        <v>5000KRW</v>
      </c>
    </row>
    <row r="122" spans="1:1">
      <c r="A122" s="55">
        <f>※印刷用1!H10</f>
        <v>545</v>
      </c>
    </row>
    <row r="123" spans="1:1">
      <c r="A123" s="55">
        <f>※印刷用1!J10</f>
        <v>515</v>
      </c>
    </row>
    <row r="124" spans="1:1">
      <c r="A124" t="str">
        <f>※印刷用1!G11</f>
        <v>1万KRW</v>
      </c>
    </row>
    <row r="125" spans="1:1">
      <c r="A125" s="55">
        <f>※印刷用1!H11</f>
        <v>1090</v>
      </c>
    </row>
    <row r="126" spans="1:1">
      <c r="A126" s="55">
        <f>※印刷用1!J11</f>
        <v>1030</v>
      </c>
    </row>
    <row r="127" spans="1:1">
      <c r="A127" t="str">
        <f>※印刷用1!G12</f>
        <v>5万KRW</v>
      </c>
    </row>
    <row r="128" spans="1:1">
      <c r="A128" s="55">
        <f>※印刷用1!H12</f>
        <v>5450</v>
      </c>
    </row>
    <row r="129" spans="1:1">
      <c r="A129" s="55">
        <f>※印刷用1!J12</f>
        <v>5150</v>
      </c>
    </row>
    <row r="130" spans="1:1">
      <c r="A130" t="s">
        <v>206</v>
      </c>
    </row>
    <row r="131" spans="1:1">
      <c r="A131" s="55">
        <f>※印刷用1!H12*10</f>
        <v>54500</v>
      </c>
    </row>
    <row r="132" spans="1:1">
      <c r="A132" s="55">
        <f>※印刷用1!J12*10</f>
        <v>51500</v>
      </c>
    </row>
    <row r="133" spans="1:1">
      <c r="A133" s="55" t="str">
        <f>※印刷用1!G15</f>
        <v>10 HKD</v>
      </c>
    </row>
    <row r="134" spans="1:1">
      <c r="A134" s="55">
        <f>※印刷用1!H15</f>
        <v>208</v>
      </c>
    </row>
    <row r="135" spans="1:1">
      <c r="A135" s="55">
        <f>※印刷用1!J15</f>
        <v>188</v>
      </c>
    </row>
    <row r="136" spans="1:1">
      <c r="A136" t="str">
        <f>※印刷用1!G16</f>
        <v>20 HKD</v>
      </c>
    </row>
    <row r="137" spans="1:1">
      <c r="A137" s="55">
        <f>※印刷用1!H16</f>
        <v>416</v>
      </c>
    </row>
    <row r="138" spans="1:1">
      <c r="A138" s="55">
        <f>※印刷用1!J16</f>
        <v>376</v>
      </c>
    </row>
    <row r="139" spans="1:1">
      <c r="A139" t="str">
        <f>※印刷用1!G17</f>
        <v>50 HKD</v>
      </c>
    </row>
    <row r="140" spans="1:1">
      <c r="A140" s="55">
        <f>※印刷用1!H17</f>
        <v>1040</v>
      </c>
    </row>
    <row r="141" spans="1:1">
      <c r="A141" s="55">
        <f>※印刷用1!J17</f>
        <v>940</v>
      </c>
    </row>
    <row r="142" spans="1:1">
      <c r="A142" t="str">
        <f>※印刷用1!G18</f>
        <v>100 HKD</v>
      </c>
    </row>
    <row r="143" spans="1:1">
      <c r="A143" s="55">
        <f>※印刷用1!H18</f>
        <v>2080</v>
      </c>
    </row>
    <row r="144" spans="1:1">
      <c r="A144" s="55">
        <f>※印刷用1!J18</f>
        <v>1880</v>
      </c>
    </row>
    <row r="145" spans="1:1">
      <c r="A145" t="str">
        <f>※印刷用1!G19</f>
        <v>500 HKD</v>
      </c>
    </row>
    <row r="146" spans="1:1">
      <c r="A146" s="55">
        <f>※印刷用1!H19</f>
        <v>10400</v>
      </c>
    </row>
    <row r="147" spans="1:1">
      <c r="A147" s="55">
        <f>※印刷用1!J19</f>
        <v>9400</v>
      </c>
    </row>
    <row r="148" spans="1:1">
      <c r="A148" t="str">
        <f>※印刷用1!G20</f>
        <v>1000 HKD</v>
      </c>
    </row>
    <row r="149" spans="1:1">
      <c r="A149" s="55">
        <f>※印刷用1!H20</f>
        <v>20800</v>
      </c>
    </row>
    <row r="150" spans="1:1">
      <c r="A150" s="55">
        <f>※印刷用1!J20</f>
        <v>18800</v>
      </c>
    </row>
    <row r="151" spans="1:1">
      <c r="A151" t="str">
        <f>※印刷用1!G23</f>
        <v>100TWD</v>
      </c>
    </row>
    <row r="152" spans="1:1">
      <c r="A152" s="55">
        <f>※印刷用1!H23</f>
        <v>506</v>
      </c>
    </row>
    <row r="153" spans="1:1">
      <c r="A153" s="55">
        <f>※印刷用1!J23</f>
        <v>476</v>
      </c>
    </row>
    <row r="154" spans="1:1">
      <c r="A154" t="str">
        <f>※印刷用1!G24</f>
        <v>200TWD</v>
      </c>
    </row>
    <row r="155" spans="1:1">
      <c r="A155" s="55">
        <f>※印刷用1!H24</f>
        <v>1012</v>
      </c>
    </row>
    <row r="156" spans="1:1">
      <c r="A156" s="55">
        <f>※印刷用1!J24</f>
        <v>952</v>
      </c>
    </row>
    <row r="157" spans="1:1">
      <c r="A157" t="str">
        <f>※印刷用1!G25</f>
        <v>500TWD</v>
      </c>
    </row>
    <row r="158" spans="1:1">
      <c r="A158" s="55">
        <f>※印刷用1!H25</f>
        <v>2530</v>
      </c>
    </row>
    <row r="159" spans="1:1">
      <c r="A159" s="55">
        <f>※印刷用1!J25</f>
        <v>2380</v>
      </c>
    </row>
    <row r="160" spans="1:1">
      <c r="A160" t="str">
        <f>※印刷用1!G26</f>
        <v>1000TWD</v>
      </c>
    </row>
    <row r="161" spans="1:1">
      <c r="A161" s="55">
        <f>※印刷用1!H26</f>
        <v>5060</v>
      </c>
    </row>
    <row r="162" spans="1:1">
      <c r="A162" s="55">
        <f>※印刷用1!J26</f>
        <v>4760</v>
      </c>
    </row>
    <row r="163" spans="1:1">
      <c r="A163" t="str">
        <f>※印刷用1!G27</f>
        <v>2000TWD</v>
      </c>
    </row>
    <row r="164" spans="1:1">
      <c r="A164" s="55">
        <f>※印刷用1!H27</f>
        <v>10120</v>
      </c>
    </row>
    <row r="165" spans="1:1">
      <c r="A165" s="55">
        <f>※印刷用1!J27</f>
        <v>9520</v>
      </c>
    </row>
    <row r="166" spans="1:1">
      <c r="A166" t="str">
        <f>※印刷用1!G30</f>
        <v>20 THB</v>
      </c>
    </row>
    <row r="167" spans="1:1">
      <c r="A167" s="55">
        <f>※印刷用1!H30</f>
        <v>102.8</v>
      </c>
    </row>
    <row r="168" spans="1:1">
      <c r="A168" s="55">
        <f>※印刷用1!J30</f>
        <v>96.8</v>
      </c>
    </row>
    <row r="169" spans="1:1">
      <c r="A169" t="str">
        <f>※印刷用1!G31</f>
        <v>50 THB</v>
      </c>
    </row>
    <row r="170" spans="1:1">
      <c r="A170" s="55">
        <f>※印刷用1!H31</f>
        <v>257</v>
      </c>
    </row>
    <row r="171" spans="1:1">
      <c r="A171" s="55">
        <f>※印刷用1!J31</f>
        <v>242</v>
      </c>
    </row>
    <row r="172" spans="1:1">
      <c r="A172" t="str">
        <f>※印刷用1!G32</f>
        <v>100 THB</v>
      </c>
    </row>
    <row r="173" spans="1:1">
      <c r="A173" s="55">
        <f>※印刷用1!H32</f>
        <v>514</v>
      </c>
    </row>
    <row r="174" spans="1:1">
      <c r="A174" s="55">
        <f>※印刷用1!J32</f>
        <v>484</v>
      </c>
    </row>
    <row r="175" spans="1:1">
      <c r="A175" t="str">
        <f>※印刷用1!G33</f>
        <v>500 THB</v>
      </c>
    </row>
    <row r="176" spans="1:1">
      <c r="A176" s="55">
        <f>※印刷用1!H33</f>
        <v>2570</v>
      </c>
    </row>
    <row r="177" spans="1:1">
      <c r="A177" s="55">
        <f>※印刷用1!J33</f>
        <v>2420</v>
      </c>
    </row>
    <row r="178" spans="1:1">
      <c r="A178" t="str">
        <f>※印刷用1!G34</f>
        <v>1000 THB</v>
      </c>
    </row>
    <row r="179" spans="1:1">
      <c r="A179" s="55">
        <f>※印刷用1!H34</f>
        <v>5140</v>
      </c>
    </row>
    <row r="180" spans="1:1">
      <c r="A180" s="55">
        <f>※印刷用1!J34</f>
        <v>4840</v>
      </c>
    </row>
    <row r="181" spans="1:1">
      <c r="A181" t="str">
        <f>※印刷用1!G37</f>
        <v>20PHP</v>
      </c>
    </row>
    <row r="182" spans="1:1">
      <c r="A182" s="55">
        <f>※印刷用1!H37</f>
        <v>54</v>
      </c>
    </row>
    <row r="183" spans="1:1">
      <c r="A183" s="55">
        <f>※印刷用1!J37</f>
        <v>49.4</v>
      </c>
    </row>
    <row r="184" spans="1:1">
      <c r="A184" t="str">
        <f>※印刷用1!G38</f>
        <v>50PHP</v>
      </c>
    </row>
    <row r="185" spans="1:1">
      <c r="A185" s="55">
        <f>※印刷用1!H38</f>
        <v>135</v>
      </c>
    </row>
    <row r="186" spans="1:1">
      <c r="A186" s="55">
        <f>※印刷用1!J38</f>
        <v>123.5</v>
      </c>
    </row>
    <row r="187" spans="1:1">
      <c r="A187" t="str">
        <f>※印刷用1!G39</f>
        <v>100PHP</v>
      </c>
    </row>
    <row r="188" spans="1:1">
      <c r="A188" s="55">
        <f>※印刷用1!H39</f>
        <v>270</v>
      </c>
    </row>
    <row r="189" spans="1:1">
      <c r="A189" s="55">
        <f>※印刷用1!J39</f>
        <v>247</v>
      </c>
    </row>
    <row r="190" spans="1:1">
      <c r="A190" t="str">
        <f>※印刷用1!G40</f>
        <v>200PHP</v>
      </c>
    </row>
    <row r="191" spans="1:1">
      <c r="A191" s="55">
        <f>※印刷用1!H40</f>
        <v>540</v>
      </c>
    </row>
    <row r="192" spans="1:1">
      <c r="A192" s="55">
        <f>※印刷用1!J40</f>
        <v>494</v>
      </c>
    </row>
    <row r="193" spans="1:1">
      <c r="A193" t="str">
        <f>※印刷用1!G41</f>
        <v>500PHP</v>
      </c>
    </row>
    <row r="194" spans="1:1">
      <c r="A194" s="55">
        <f>※印刷用1!H41</f>
        <v>1350</v>
      </c>
    </row>
    <row r="195" spans="1:1">
      <c r="A195" s="55">
        <f>※印刷用1!J41</f>
        <v>1235</v>
      </c>
    </row>
    <row r="196" spans="1:1">
      <c r="A196" t="str">
        <f>※印刷用1!G42</f>
        <v>1000PHP</v>
      </c>
    </row>
    <row r="197" spans="1:1">
      <c r="A197" s="55">
        <f>※印刷用1!H42</f>
        <v>2700</v>
      </c>
    </row>
    <row r="198" spans="1:1">
      <c r="A198" s="55">
        <f>※印刷用1!J42</f>
        <v>2470</v>
      </c>
    </row>
    <row r="199" spans="1:1">
      <c r="A199" t="str">
        <f>※印刷用1!G45</f>
        <v>1000IDR</v>
      </c>
    </row>
    <row r="200" spans="1:1">
      <c r="A200" s="56">
        <f>※印刷用1!H45</f>
        <v>10</v>
      </c>
    </row>
    <row r="201" spans="1:1">
      <c r="A201" s="56">
        <f>※印刷用1!J45</f>
        <v>7.8</v>
      </c>
    </row>
    <row r="202" spans="1:1">
      <c r="A202" t="str">
        <f>※印刷用1!G46</f>
        <v>2000IDR</v>
      </c>
    </row>
    <row r="203" spans="1:1">
      <c r="A203" s="55">
        <f>※印刷用1!H46</f>
        <v>20</v>
      </c>
    </row>
    <row r="204" spans="1:1">
      <c r="A204" s="55">
        <f>※印刷用1!J46</f>
        <v>15.6</v>
      </c>
    </row>
    <row r="205" spans="1:1">
      <c r="A205" t="str">
        <f>※印刷用1!G47</f>
        <v>5000IDR</v>
      </c>
    </row>
    <row r="206" spans="1:1">
      <c r="A206" s="55">
        <f>※印刷用1!H47</f>
        <v>50</v>
      </c>
    </row>
    <row r="207" spans="1:1">
      <c r="A207" s="55">
        <f>※印刷用1!J47</f>
        <v>39</v>
      </c>
    </row>
    <row r="208" spans="1:1">
      <c r="A208" t="str">
        <f>※印刷用1!G48</f>
        <v>1万IDR</v>
      </c>
    </row>
    <row r="209" spans="1:1">
      <c r="A209" s="55">
        <f>※印刷用1!H48</f>
        <v>100</v>
      </c>
    </row>
    <row r="210" spans="1:1">
      <c r="A210" s="55">
        <f>※印刷用1!J48</f>
        <v>78</v>
      </c>
    </row>
    <row r="211" spans="1:1">
      <c r="A211" t="str">
        <f>※印刷用1!G49</f>
        <v>2万IDR</v>
      </c>
    </row>
    <row r="212" spans="1:1">
      <c r="A212" s="55">
        <f>※印刷用1!H49</f>
        <v>200</v>
      </c>
    </row>
    <row r="213" spans="1:1">
      <c r="A213" s="55">
        <f>※印刷用1!J49</f>
        <v>156</v>
      </c>
    </row>
    <row r="214" spans="1:1">
      <c r="A214" t="str">
        <f>※印刷用1!G50</f>
        <v>5万IDR</v>
      </c>
    </row>
    <row r="215" spans="1:1">
      <c r="A215" s="55">
        <f>※印刷用1!H50</f>
        <v>500</v>
      </c>
    </row>
    <row r="216" spans="1:1">
      <c r="A216" s="55">
        <f>※印刷用1!J50</f>
        <v>390</v>
      </c>
    </row>
    <row r="217" spans="1:1">
      <c r="A217" t="str">
        <f>※印刷用1!G51</f>
        <v>10万IDR</v>
      </c>
    </row>
    <row r="218" spans="1:1">
      <c r="A218" s="55">
        <f>※印刷用1!H51</f>
        <v>1000</v>
      </c>
    </row>
    <row r="219" spans="1:1">
      <c r="A219" s="55">
        <f>※印刷用1!J51</f>
        <v>780</v>
      </c>
    </row>
    <row r="220" spans="1:1">
      <c r="A220" t="str">
        <f>※印刷用1!G54</f>
        <v>1MYR</v>
      </c>
    </row>
    <row r="221" spans="1:1">
      <c r="A221" s="55">
        <f>※印刷用1!H54</f>
        <v>39.5</v>
      </c>
    </row>
    <row r="222" spans="1:1">
      <c r="A222" s="55">
        <f>※印刷用1!J54</f>
        <v>36</v>
      </c>
    </row>
    <row r="223" spans="1:1">
      <c r="A223" t="str">
        <f>※印刷用1!G55</f>
        <v>5MYR</v>
      </c>
    </row>
    <row r="224" spans="1:1">
      <c r="A224" s="55">
        <f>※印刷用1!H55</f>
        <v>197.5</v>
      </c>
    </row>
    <row r="225" spans="1:2">
      <c r="A225" s="55">
        <f>※印刷用1!J55</f>
        <v>180</v>
      </c>
    </row>
    <row r="226" spans="1:2">
      <c r="A226" t="str">
        <f>※印刷用1!G56</f>
        <v>10MYR</v>
      </c>
    </row>
    <row r="227" spans="1:2">
      <c r="A227" s="55">
        <f>※印刷用1!H56</f>
        <v>395</v>
      </c>
    </row>
    <row r="228" spans="1:2">
      <c r="A228" s="55">
        <f>※印刷用1!J56</f>
        <v>360</v>
      </c>
    </row>
    <row r="229" spans="1:2">
      <c r="A229" t="str">
        <f>※印刷用1!G57</f>
        <v>20MYR</v>
      </c>
    </row>
    <row r="230" spans="1:2">
      <c r="A230" s="55">
        <f>※印刷用1!H57</f>
        <v>790</v>
      </c>
    </row>
    <row r="231" spans="1:2">
      <c r="A231" s="55">
        <f>※印刷用1!J57</f>
        <v>720</v>
      </c>
    </row>
    <row r="232" spans="1:2">
      <c r="A232" t="str">
        <f>※印刷用1!G58</f>
        <v>50MYR</v>
      </c>
    </row>
    <row r="233" spans="1:2">
      <c r="A233" s="55">
        <f>※印刷用1!H58</f>
        <v>1975</v>
      </c>
    </row>
    <row r="234" spans="1:2">
      <c r="A234" s="55">
        <f>※印刷用1!J58</f>
        <v>1800</v>
      </c>
    </row>
    <row r="235" spans="1:2">
      <c r="A235" t="str">
        <f>※印刷用1!G59</f>
        <v>100MYR</v>
      </c>
    </row>
    <row r="236" spans="1:2">
      <c r="A236" s="55">
        <f>※印刷用1!H59</f>
        <v>3950</v>
      </c>
    </row>
    <row r="237" spans="1:2">
      <c r="A237" s="55">
        <f>※印刷用1!J59</f>
        <v>3600</v>
      </c>
    </row>
    <row r="238" spans="1:2">
      <c r="A238" t="s">
        <v>207</v>
      </c>
      <c r="B238" t="s">
        <v>208</v>
      </c>
    </row>
    <row r="239" spans="1:2">
      <c r="A239" s="55">
        <f>ROUND((為替!B12) * 2,3)</f>
        <v>317.39999999999998</v>
      </c>
    </row>
    <row r="240" spans="1:2">
      <c r="A240" s="55">
        <f>ROUND((為替!C12) * 2,3)</f>
        <v>306</v>
      </c>
    </row>
  </sheetData>
  <sheetProtection algorithmName="SHA-512" hashValue="9/khMy79KGLRcZPGIB6xpeBlmyQDEX9u3/rILYQtQ6Py/gwpSSWOn7fL1yoKLISqHK/tn//x1hP9KtQRUZXUNw==" saltValue="RD1ang2feKu8VNmIYhGGSQ==" spinCount="100000" sheet="1" objects="1" scenarios="1"/>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3183B-D97B-4250-9749-4130765D505B}">
  <sheetPr codeName="Sheet12"/>
  <dimension ref="A1:AY82"/>
  <sheetViews>
    <sheetView workbookViewId="0">
      <selection activeCell="R16" sqref="R16:W18"/>
    </sheetView>
  </sheetViews>
  <sheetFormatPr defaultRowHeight="13.2"/>
  <cols>
    <col min="1" max="60" width="2.77734375" customWidth="1"/>
    <col min="61" max="111" width="1.77734375" customWidth="1"/>
  </cols>
  <sheetData>
    <row r="1" spans="1:51">
      <c r="A1" s="290" t="s">
        <v>392</v>
      </c>
      <c r="B1" s="290"/>
      <c r="C1" s="290"/>
      <c r="D1" s="290"/>
      <c r="E1" s="290"/>
      <c r="F1" s="290"/>
      <c r="G1" s="290"/>
      <c r="H1" s="290"/>
      <c r="I1" s="290"/>
      <c r="J1" s="290"/>
      <c r="K1" s="290"/>
      <c r="L1" s="290"/>
      <c r="M1" s="290"/>
      <c r="N1" s="290"/>
      <c r="O1" s="290"/>
      <c r="P1" s="290"/>
      <c r="Q1" s="290"/>
      <c r="R1" s="290"/>
      <c r="S1" s="290"/>
      <c r="T1" s="290"/>
      <c r="U1" s="290"/>
      <c r="V1" s="290"/>
      <c r="W1" s="290"/>
      <c r="X1" s="290"/>
      <c r="Y1" s="290"/>
      <c r="Z1" s="290"/>
      <c r="AA1" s="290"/>
      <c r="AB1" s="290"/>
      <c r="AC1" s="290"/>
      <c r="AD1" s="290"/>
      <c r="AE1" s="290"/>
      <c r="AF1" s="290"/>
    </row>
    <row r="2" spans="1:51">
      <c r="A2" s="290"/>
      <c r="B2" s="290"/>
      <c r="C2" s="290"/>
      <c r="D2" s="290"/>
      <c r="E2" s="290"/>
      <c r="F2" s="290"/>
      <c r="G2" s="290"/>
      <c r="H2" s="290"/>
      <c r="I2" s="290"/>
      <c r="J2" s="290"/>
      <c r="K2" s="290"/>
      <c r="L2" s="290"/>
      <c r="M2" s="290"/>
      <c r="N2" s="290"/>
      <c r="O2" s="290"/>
      <c r="P2" s="290"/>
      <c r="Q2" s="290"/>
      <c r="R2" s="290"/>
      <c r="S2" s="290"/>
      <c r="T2" s="290"/>
      <c r="U2" s="290"/>
      <c r="V2" s="290"/>
      <c r="W2" s="290"/>
      <c r="X2" s="290"/>
      <c r="Y2" s="290"/>
      <c r="Z2" s="290"/>
      <c r="AA2" s="290"/>
      <c r="AB2" s="290"/>
      <c r="AC2" s="290"/>
      <c r="AD2" s="290"/>
      <c r="AE2" s="290"/>
      <c r="AF2" s="290"/>
    </row>
    <row r="3" spans="1:51" ht="12" customHeight="1">
      <c r="A3" s="291" t="s">
        <v>385</v>
      </c>
      <c r="B3" s="291"/>
      <c r="C3" s="291"/>
      <c r="D3" s="291"/>
      <c r="E3" s="291"/>
      <c r="F3" s="291"/>
      <c r="G3" s="291"/>
      <c r="H3" s="291"/>
      <c r="I3" s="291"/>
      <c r="J3" s="291"/>
      <c r="K3" s="291"/>
      <c r="L3" s="291"/>
      <c r="M3" s="291"/>
      <c r="N3" s="291"/>
      <c r="O3" s="291"/>
      <c r="P3" s="291"/>
      <c r="Q3" s="294">
        <f ca="1">TODAY()</f>
        <v>46046</v>
      </c>
      <c r="R3" s="294"/>
      <c r="S3" s="294"/>
      <c r="T3" s="294"/>
      <c r="U3" s="294"/>
      <c r="V3" s="294"/>
      <c r="W3" s="294"/>
      <c r="X3" s="294"/>
      <c r="Y3" s="294"/>
      <c r="Z3" s="294"/>
      <c r="AA3" s="294"/>
      <c r="AB3" s="294"/>
      <c r="AC3" s="291" t="s">
        <v>386</v>
      </c>
      <c r="AD3" s="295"/>
      <c r="AE3" s="295"/>
      <c r="AF3" s="295"/>
      <c r="AI3" s="278" t="s">
        <v>393</v>
      </c>
      <c r="AJ3" s="278"/>
      <c r="AK3" s="278"/>
      <c r="AL3" s="278"/>
      <c r="AM3" s="278"/>
      <c r="AN3" s="278"/>
      <c r="AO3" s="278"/>
      <c r="AP3" s="278"/>
      <c r="AQ3" s="278"/>
      <c r="AR3" s="278"/>
      <c r="AS3" s="278"/>
      <c r="AT3" s="278"/>
      <c r="AU3" s="278"/>
      <c r="AV3" s="278"/>
      <c r="AW3" s="278"/>
      <c r="AX3" s="278"/>
      <c r="AY3" s="278"/>
    </row>
    <row r="4" spans="1:51" ht="12" customHeight="1">
      <c r="A4" s="291"/>
      <c r="B4" s="291"/>
      <c r="C4" s="291"/>
      <c r="D4" s="291"/>
      <c r="E4" s="291"/>
      <c r="F4" s="291"/>
      <c r="G4" s="291"/>
      <c r="H4" s="291"/>
      <c r="I4" s="291"/>
      <c r="J4" s="291"/>
      <c r="K4" s="291"/>
      <c r="L4" s="291"/>
      <c r="M4" s="291"/>
      <c r="N4" s="291"/>
      <c r="O4" s="291"/>
      <c r="P4" s="291"/>
      <c r="Q4" s="294"/>
      <c r="R4" s="294"/>
      <c r="S4" s="294"/>
      <c r="T4" s="294"/>
      <c r="U4" s="294"/>
      <c r="V4" s="294"/>
      <c r="W4" s="294"/>
      <c r="X4" s="294"/>
      <c r="Y4" s="294"/>
      <c r="Z4" s="294"/>
      <c r="AA4" s="294"/>
      <c r="AB4" s="294"/>
      <c r="AC4" s="295"/>
      <c r="AD4" s="295"/>
      <c r="AE4" s="295"/>
      <c r="AF4" s="295"/>
    </row>
    <row r="5" spans="1:51" ht="12" customHeight="1">
      <c r="A5" s="281" t="s">
        <v>387</v>
      </c>
      <c r="B5" s="281"/>
      <c r="C5" s="281"/>
      <c r="D5" s="281"/>
      <c r="E5" s="281"/>
      <c r="F5" s="281"/>
      <c r="G5" s="281"/>
      <c r="H5" s="281"/>
      <c r="I5" s="296" t="s">
        <v>388</v>
      </c>
      <c r="J5" s="296"/>
      <c r="K5" s="296"/>
      <c r="L5" s="296"/>
      <c r="M5" s="296"/>
      <c r="N5" s="296"/>
      <c r="O5" s="296"/>
      <c r="P5" s="217"/>
      <c r="Q5" s="217"/>
      <c r="R5" s="292" t="s">
        <v>389</v>
      </c>
      <c r="S5" s="292"/>
      <c r="T5" s="292"/>
      <c r="U5" s="292"/>
      <c r="V5" s="292"/>
      <c r="W5" s="292"/>
      <c r="X5" s="293"/>
      <c r="Y5" s="293"/>
      <c r="Z5" s="292" t="s">
        <v>390</v>
      </c>
      <c r="AA5" s="292"/>
      <c r="AB5" s="292"/>
      <c r="AC5" s="292"/>
      <c r="AD5" s="292"/>
      <c r="AE5" s="292"/>
      <c r="AF5" s="292"/>
    </row>
    <row r="6" spans="1:51" ht="12" customHeight="1">
      <c r="A6" s="281"/>
      <c r="B6" s="281"/>
      <c r="C6" s="281"/>
      <c r="D6" s="281"/>
      <c r="E6" s="281"/>
      <c r="F6" s="281"/>
      <c r="G6" s="281"/>
      <c r="H6" s="281"/>
      <c r="I6" s="296"/>
      <c r="J6" s="296"/>
      <c r="K6" s="296"/>
      <c r="L6" s="296"/>
      <c r="M6" s="296"/>
      <c r="N6" s="296"/>
      <c r="O6" s="296"/>
      <c r="P6" s="217"/>
      <c r="Q6" s="217"/>
      <c r="R6" s="292"/>
      <c r="S6" s="292"/>
      <c r="T6" s="292"/>
      <c r="U6" s="292"/>
      <c r="V6" s="292"/>
      <c r="W6" s="292"/>
      <c r="X6" s="293"/>
      <c r="Y6" s="293"/>
      <c r="Z6" s="292"/>
      <c r="AA6" s="292"/>
      <c r="AB6" s="292"/>
      <c r="AC6" s="292"/>
      <c r="AD6" s="292"/>
      <c r="AE6" s="292"/>
      <c r="AF6" s="292"/>
    </row>
    <row r="7" spans="1:51" ht="12" customHeight="1">
      <c r="A7" s="217"/>
      <c r="B7" s="217"/>
      <c r="C7" s="217"/>
      <c r="D7" s="217"/>
      <c r="E7" s="289" t="s">
        <v>12</v>
      </c>
      <c r="F7" s="289"/>
      <c r="G7" s="289"/>
      <c r="H7" s="289"/>
      <c r="I7" s="288">
        <f>インターバンクcsv!C3</f>
        <v>154.1</v>
      </c>
      <c r="J7" s="288"/>
      <c r="K7" s="288"/>
      <c r="L7" s="288"/>
      <c r="M7" s="288"/>
      <c r="N7" s="288"/>
      <c r="O7" s="288"/>
      <c r="P7" s="286" t="s">
        <v>382</v>
      </c>
      <c r="Q7" s="286"/>
      <c r="R7" s="287">
        <v>100000</v>
      </c>
      <c r="S7" s="287"/>
      <c r="T7" s="287"/>
      <c r="U7" s="287"/>
      <c r="V7" s="287"/>
      <c r="W7" s="287"/>
      <c r="X7" s="279" t="s">
        <v>383</v>
      </c>
      <c r="Y7" s="279"/>
      <c r="Z7" s="280">
        <f>I7*R7</f>
        <v>15410000</v>
      </c>
      <c r="AA7" s="280"/>
      <c r="AB7" s="280"/>
      <c r="AC7" s="280"/>
      <c r="AD7" s="280"/>
      <c r="AE7" s="280"/>
      <c r="AF7" s="280"/>
    </row>
    <row r="8" spans="1:51" ht="12" customHeight="1">
      <c r="A8" s="217"/>
      <c r="B8" s="217"/>
      <c r="C8" s="217"/>
      <c r="D8" s="217"/>
      <c r="E8" s="289"/>
      <c r="F8" s="289"/>
      <c r="G8" s="289"/>
      <c r="H8" s="289"/>
      <c r="I8" s="288"/>
      <c r="J8" s="288"/>
      <c r="K8" s="288"/>
      <c r="L8" s="288"/>
      <c r="M8" s="288"/>
      <c r="N8" s="288"/>
      <c r="O8" s="288"/>
      <c r="P8" s="286"/>
      <c r="Q8" s="286"/>
      <c r="R8" s="287"/>
      <c r="S8" s="287"/>
      <c r="T8" s="287"/>
      <c r="U8" s="287"/>
      <c r="V8" s="287"/>
      <c r="W8" s="287"/>
      <c r="X8" s="279"/>
      <c r="Y8" s="279"/>
      <c r="Z8" s="280"/>
      <c r="AA8" s="280"/>
      <c r="AB8" s="280"/>
      <c r="AC8" s="280"/>
      <c r="AD8" s="280"/>
      <c r="AE8" s="280"/>
      <c r="AF8" s="280"/>
    </row>
    <row r="9" spans="1:51" ht="12" customHeight="1">
      <c r="A9" s="217"/>
      <c r="B9" s="217"/>
      <c r="C9" s="217"/>
      <c r="D9" s="217"/>
      <c r="E9" s="289"/>
      <c r="F9" s="289"/>
      <c r="G9" s="289"/>
      <c r="H9" s="289"/>
      <c r="I9" s="288"/>
      <c r="J9" s="288"/>
      <c r="K9" s="288"/>
      <c r="L9" s="288"/>
      <c r="M9" s="288"/>
      <c r="N9" s="288"/>
      <c r="O9" s="288"/>
      <c r="P9" s="286"/>
      <c r="Q9" s="286"/>
      <c r="R9" s="287"/>
      <c r="S9" s="287"/>
      <c r="T9" s="287"/>
      <c r="U9" s="287"/>
      <c r="V9" s="287"/>
      <c r="W9" s="287"/>
      <c r="X9" s="279"/>
      <c r="Y9" s="279"/>
      <c r="Z9" s="280"/>
      <c r="AA9" s="280"/>
      <c r="AB9" s="280"/>
      <c r="AC9" s="280"/>
      <c r="AD9" s="280"/>
      <c r="AE9" s="280"/>
      <c r="AF9" s="280"/>
    </row>
    <row r="10" spans="1:51" ht="12" customHeight="1">
      <c r="A10" s="217"/>
      <c r="B10" s="217"/>
      <c r="C10" s="217"/>
      <c r="D10" s="217"/>
      <c r="E10" s="289" t="s">
        <v>13</v>
      </c>
      <c r="F10" s="289"/>
      <c r="G10" s="289"/>
      <c r="H10" s="289"/>
      <c r="I10" s="288">
        <f>インターバンクcsv!C5</f>
        <v>181.8</v>
      </c>
      <c r="J10" s="288"/>
      <c r="K10" s="288"/>
      <c r="L10" s="288"/>
      <c r="M10" s="288"/>
      <c r="N10" s="288"/>
      <c r="O10" s="288"/>
      <c r="P10" s="286" t="s">
        <v>382</v>
      </c>
      <c r="Q10" s="286"/>
      <c r="R10" s="287">
        <v>30000</v>
      </c>
      <c r="S10" s="287"/>
      <c r="T10" s="287"/>
      <c r="U10" s="287"/>
      <c r="V10" s="287"/>
      <c r="W10" s="287"/>
      <c r="X10" s="279" t="s">
        <v>383</v>
      </c>
      <c r="Y10" s="279"/>
      <c r="Z10" s="280">
        <f>I10*R10</f>
        <v>5454000</v>
      </c>
      <c r="AA10" s="280"/>
      <c r="AB10" s="280"/>
      <c r="AC10" s="280"/>
      <c r="AD10" s="280"/>
      <c r="AE10" s="280"/>
      <c r="AF10" s="280"/>
    </row>
    <row r="11" spans="1:51" ht="12" customHeight="1">
      <c r="A11" s="217"/>
      <c r="B11" s="217"/>
      <c r="C11" s="217"/>
      <c r="D11" s="217"/>
      <c r="E11" s="289"/>
      <c r="F11" s="289"/>
      <c r="G11" s="289"/>
      <c r="H11" s="289"/>
      <c r="I11" s="288"/>
      <c r="J11" s="288"/>
      <c r="K11" s="288"/>
      <c r="L11" s="288"/>
      <c r="M11" s="288"/>
      <c r="N11" s="288"/>
      <c r="O11" s="288"/>
      <c r="P11" s="286"/>
      <c r="Q11" s="286"/>
      <c r="R11" s="287"/>
      <c r="S11" s="287"/>
      <c r="T11" s="287"/>
      <c r="U11" s="287"/>
      <c r="V11" s="287"/>
      <c r="W11" s="287"/>
      <c r="X11" s="279"/>
      <c r="Y11" s="279"/>
      <c r="Z11" s="280"/>
      <c r="AA11" s="280"/>
      <c r="AB11" s="280"/>
      <c r="AC11" s="280"/>
      <c r="AD11" s="280"/>
      <c r="AE11" s="280"/>
      <c r="AF11" s="280"/>
    </row>
    <row r="12" spans="1:51" ht="12" customHeight="1">
      <c r="A12" s="217"/>
      <c r="B12" s="217"/>
      <c r="C12" s="217"/>
      <c r="D12" s="217"/>
      <c r="E12" s="289"/>
      <c r="F12" s="289"/>
      <c r="G12" s="289"/>
      <c r="H12" s="289"/>
      <c r="I12" s="288"/>
      <c r="J12" s="288"/>
      <c r="K12" s="288"/>
      <c r="L12" s="288"/>
      <c r="M12" s="288"/>
      <c r="N12" s="288"/>
      <c r="O12" s="288"/>
      <c r="P12" s="286"/>
      <c r="Q12" s="286"/>
      <c r="R12" s="287"/>
      <c r="S12" s="287"/>
      <c r="T12" s="287"/>
      <c r="U12" s="287"/>
      <c r="V12" s="287"/>
      <c r="W12" s="287"/>
      <c r="X12" s="279"/>
      <c r="Y12" s="279"/>
      <c r="Z12" s="280"/>
      <c r="AA12" s="280"/>
      <c r="AB12" s="280"/>
      <c r="AC12" s="280"/>
      <c r="AD12" s="280"/>
      <c r="AE12" s="280"/>
      <c r="AF12" s="280"/>
    </row>
    <row r="13" spans="1:51" ht="12" customHeight="1">
      <c r="A13" s="217"/>
      <c r="B13" s="217"/>
      <c r="C13" s="217"/>
      <c r="D13" s="217"/>
      <c r="E13" s="289" t="s">
        <v>23</v>
      </c>
      <c r="F13" s="289"/>
      <c r="G13" s="289"/>
      <c r="H13" s="289"/>
      <c r="I13" s="285">
        <f>インターバンクcsv!C15</f>
        <v>209.3</v>
      </c>
      <c r="J13" s="285"/>
      <c r="K13" s="285"/>
      <c r="L13" s="285"/>
      <c r="M13" s="285"/>
      <c r="N13" s="285"/>
      <c r="O13" s="285"/>
      <c r="P13" s="286" t="s">
        <v>382</v>
      </c>
      <c r="Q13" s="286"/>
      <c r="R13" s="287">
        <v>100000</v>
      </c>
      <c r="S13" s="287"/>
      <c r="T13" s="287"/>
      <c r="U13" s="287"/>
      <c r="V13" s="287"/>
      <c r="W13" s="287"/>
      <c r="X13" s="279" t="s">
        <v>383</v>
      </c>
      <c r="Y13" s="279"/>
      <c r="Z13" s="280">
        <f>I13*R13</f>
        <v>20930000</v>
      </c>
      <c r="AA13" s="280"/>
      <c r="AB13" s="280"/>
      <c r="AC13" s="280"/>
      <c r="AD13" s="280"/>
      <c r="AE13" s="280"/>
      <c r="AF13" s="280"/>
    </row>
    <row r="14" spans="1:51" ht="12" customHeight="1">
      <c r="A14" s="217"/>
      <c r="B14" s="217"/>
      <c r="C14" s="217"/>
      <c r="D14" s="217"/>
      <c r="E14" s="289"/>
      <c r="F14" s="289"/>
      <c r="G14" s="289"/>
      <c r="H14" s="289"/>
      <c r="I14" s="285"/>
      <c r="J14" s="285"/>
      <c r="K14" s="285"/>
      <c r="L14" s="285"/>
      <c r="M14" s="285"/>
      <c r="N14" s="285"/>
      <c r="O14" s="285"/>
      <c r="P14" s="286"/>
      <c r="Q14" s="286"/>
      <c r="R14" s="287"/>
      <c r="S14" s="287"/>
      <c r="T14" s="287"/>
      <c r="U14" s="287"/>
      <c r="V14" s="287"/>
      <c r="W14" s="287"/>
      <c r="X14" s="279"/>
      <c r="Y14" s="279"/>
      <c r="Z14" s="280"/>
      <c r="AA14" s="280"/>
      <c r="AB14" s="280"/>
      <c r="AC14" s="280"/>
      <c r="AD14" s="280"/>
      <c r="AE14" s="280"/>
      <c r="AF14" s="280"/>
    </row>
    <row r="15" spans="1:51" ht="12" customHeight="1">
      <c r="A15" s="217"/>
      <c r="B15" s="217"/>
      <c r="C15" s="217"/>
      <c r="D15" s="217"/>
      <c r="E15" s="289"/>
      <c r="F15" s="289"/>
      <c r="G15" s="289"/>
      <c r="H15" s="289"/>
      <c r="I15" s="285"/>
      <c r="J15" s="285"/>
      <c r="K15" s="285"/>
      <c r="L15" s="285"/>
      <c r="M15" s="285"/>
      <c r="N15" s="285"/>
      <c r="O15" s="285"/>
      <c r="P15" s="286"/>
      <c r="Q15" s="286"/>
      <c r="R15" s="287"/>
      <c r="S15" s="287"/>
      <c r="T15" s="287"/>
      <c r="U15" s="287"/>
      <c r="V15" s="287"/>
      <c r="W15" s="287"/>
      <c r="X15" s="279"/>
      <c r="Y15" s="279"/>
      <c r="Z15" s="280"/>
      <c r="AA15" s="280"/>
      <c r="AB15" s="280"/>
      <c r="AC15" s="280"/>
      <c r="AD15" s="280"/>
      <c r="AE15" s="280"/>
      <c r="AF15" s="280"/>
    </row>
    <row r="16" spans="1:51" ht="12" customHeight="1">
      <c r="A16" s="217"/>
      <c r="B16" s="217"/>
      <c r="C16" s="217"/>
      <c r="D16" s="217"/>
      <c r="E16" s="289" t="s">
        <v>214</v>
      </c>
      <c r="F16" s="289"/>
      <c r="G16" s="289"/>
      <c r="H16" s="289"/>
      <c r="I16" s="285">
        <f>インターバンクcsv!C7</f>
        <v>21.7</v>
      </c>
      <c r="J16" s="285"/>
      <c r="K16" s="285"/>
      <c r="L16" s="285"/>
      <c r="M16" s="285"/>
      <c r="N16" s="285"/>
      <c r="O16" s="285"/>
      <c r="P16" s="286" t="s">
        <v>382</v>
      </c>
      <c r="Q16" s="286"/>
      <c r="R16" s="287">
        <v>100001</v>
      </c>
      <c r="S16" s="287"/>
      <c r="T16" s="287"/>
      <c r="U16" s="287"/>
      <c r="V16" s="287"/>
      <c r="W16" s="287"/>
      <c r="X16" s="279" t="s">
        <v>383</v>
      </c>
      <c r="Y16" s="279"/>
      <c r="Z16" s="280">
        <f>I16*R16</f>
        <v>2170021.6999999997</v>
      </c>
      <c r="AA16" s="280"/>
      <c r="AB16" s="280"/>
      <c r="AC16" s="280"/>
      <c r="AD16" s="280"/>
      <c r="AE16" s="280"/>
      <c r="AF16" s="280"/>
    </row>
    <row r="17" spans="1:32" ht="12" customHeight="1">
      <c r="A17" s="217"/>
      <c r="B17" s="217"/>
      <c r="C17" s="217"/>
      <c r="D17" s="217"/>
      <c r="E17" s="289"/>
      <c r="F17" s="289"/>
      <c r="G17" s="289"/>
      <c r="H17" s="289"/>
      <c r="I17" s="285"/>
      <c r="J17" s="285"/>
      <c r="K17" s="285"/>
      <c r="L17" s="285"/>
      <c r="M17" s="285"/>
      <c r="N17" s="285"/>
      <c r="O17" s="285"/>
      <c r="P17" s="286"/>
      <c r="Q17" s="286"/>
      <c r="R17" s="287"/>
      <c r="S17" s="287"/>
      <c r="T17" s="287"/>
      <c r="U17" s="287"/>
      <c r="V17" s="287"/>
      <c r="W17" s="287"/>
      <c r="X17" s="279"/>
      <c r="Y17" s="279"/>
      <c r="Z17" s="280"/>
      <c r="AA17" s="280"/>
      <c r="AB17" s="280"/>
      <c r="AC17" s="280"/>
      <c r="AD17" s="280"/>
      <c r="AE17" s="280"/>
      <c r="AF17" s="280"/>
    </row>
    <row r="18" spans="1:32" ht="12" customHeight="1">
      <c r="A18" s="217"/>
      <c r="B18" s="217"/>
      <c r="C18" s="217"/>
      <c r="D18" s="217"/>
      <c r="E18" s="289"/>
      <c r="F18" s="289"/>
      <c r="G18" s="289"/>
      <c r="H18" s="289"/>
      <c r="I18" s="285"/>
      <c r="J18" s="285"/>
      <c r="K18" s="285"/>
      <c r="L18" s="285"/>
      <c r="M18" s="285"/>
      <c r="N18" s="285"/>
      <c r="O18" s="285"/>
      <c r="P18" s="286"/>
      <c r="Q18" s="286"/>
      <c r="R18" s="287"/>
      <c r="S18" s="287"/>
      <c r="T18" s="287"/>
      <c r="U18" s="287"/>
      <c r="V18" s="287"/>
      <c r="W18" s="287"/>
      <c r="X18" s="279"/>
      <c r="Y18" s="279"/>
      <c r="Z18" s="280"/>
      <c r="AA18" s="280"/>
      <c r="AB18" s="280"/>
      <c r="AC18" s="280"/>
      <c r="AD18" s="280"/>
      <c r="AE18" s="280"/>
      <c r="AF18" s="280"/>
    </row>
    <row r="19" spans="1:32" ht="12" customHeight="1">
      <c r="A19" s="217"/>
      <c r="B19" s="217"/>
      <c r="C19" s="217"/>
      <c r="D19" s="217"/>
      <c r="E19" s="284" t="s">
        <v>16</v>
      </c>
      <c r="F19" s="284"/>
      <c r="G19" s="284"/>
      <c r="H19" s="284"/>
      <c r="I19" s="285">
        <f>インターバンクcsv!C19</f>
        <v>102.85</v>
      </c>
      <c r="J19" s="285"/>
      <c r="K19" s="285"/>
      <c r="L19" s="285"/>
      <c r="M19" s="285"/>
      <c r="N19" s="285"/>
      <c r="O19" s="285"/>
      <c r="P19" s="286" t="s">
        <v>382</v>
      </c>
      <c r="Q19" s="286"/>
      <c r="R19" s="287">
        <v>100002</v>
      </c>
      <c r="S19" s="287"/>
      <c r="T19" s="287"/>
      <c r="U19" s="287"/>
      <c r="V19" s="287"/>
      <c r="W19" s="287"/>
      <c r="X19" s="279" t="s">
        <v>383</v>
      </c>
      <c r="Y19" s="279"/>
      <c r="Z19" s="280">
        <f>I19*R19</f>
        <v>10285205.699999999</v>
      </c>
      <c r="AA19" s="280"/>
      <c r="AB19" s="280"/>
      <c r="AC19" s="280"/>
      <c r="AD19" s="280"/>
      <c r="AE19" s="280"/>
      <c r="AF19" s="280"/>
    </row>
    <row r="20" spans="1:32" ht="12" customHeight="1">
      <c r="A20" s="217"/>
      <c r="B20" s="217"/>
      <c r="C20" s="217"/>
      <c r="D20" s="217"/>
      <c r="E20" s="284"/>
      <c r="F20" s="284"/>
      <c r="G20" s="284"/>
      <c r="H20" s="284"/>
      <c r="I20" s="285"/>
      <c r="J20" s="285"/>
      <c r="K20" s="285"/>
      <c r="L20" s="285"/>
      <c r="M20" s="285"/>
      <c r="N20" s="285"/>
      <c r="O20" s="285"/>
      <c r="P20" s="286"/>
      <c r="Q20" s="286"/>
      <c r="R20" s="287"/>
      <c r="S20" s="287"/>
      <c r="T20" s="287"/>
      <c r="U20" s="287"/>
      <c r="V20" s="287"/>
      <c r="W20" s="287"/>
      <c r="X20" s="279"/>
      <c r="Y20" s="279"/>
      <c r="Z20" s="280"/>
      <c r="AA20" s="280"/>
      <c r="AB20" s="280"/>
      <c r="AC20" s="280"/>
      <c r="AD20" s="280"/>
      <c r="AE20" s="280"/>
      <c r="AF20" s="280"/>
    </row>
    <row r="21" spans="1:32" ht="12" customHeight="1">
      <c r="A21" s="217"/>
      <c r="B21" s="217"/>
      <c r="C21" s="217"/>
      <c r="D21" s="217"/>
      <c r="E21" s="284"/>
      <c r="F21" s="284"/>
      <c r="G21" s="284"/>
      <c r="H21" s="284"/>
      <c r="I21" s="285"/>
      <c r="J21" s="285"/>
      <c r="K21" s="285"/>
      <c r="L21" s="285"/>
      <c r="M21" s="285"/>
      <c r="N21" s="285"/>
      <c r="O21" s="285"/>
      <c r="P21" s="286"/>
      <c r="Q21" s="286"/>
      <c r="R21" s="287"/>
      <c r="S21" s="287"/>
      <c r="T21" s="287"/>
      <c r="U21" s="287"/>
      <c r="V21" s="287"/>
      <c r="W21" s="287"/>
      <c r="X21" s="279"/>
      <c r="Y21" s="279"/>
      <c r="Z21" s="280"/>
      <c r="AA21" s="280"/>
      <c r="AB21" s="280"/>
      <c r="AC21" s="280"/>
      <c r="AD21" s="280"/>
      <c r="AE21" s="280"/>
      <c r="AF21" s="280"/>
    </row>
    <row r="22" spans="1:32" ht="12" customHeight="1">
      <c r="A22" s="217"/>
      <c r="B22" s="217"/>
      <c r="C22" s="217"/>
      <c r="D22" s="217"/>
      <c r="E22" s="289" t="s">
        <v>24</v>
      </c>
      <c r="F22" s="289"/>
      <c r="G22" s="289"/>
      <c r="H22" s="289"/>
      <c r="I22" s="285">
        <f>インターバンクcsv!C17</f>
        <v>112.2</v>
      </c>
      <c r="J22" s="285"/>
      <c r="K22" s="285"/>
      <c r="L22" s="285"/>
      <c r="M22" s="285"/>
      <c r="N22" s="285"/>
      <c r="O22" s="285"/>
      <c r="P22" s="286" t="s">
        <v>382</v>
      </c>
      <c r="Q22" s="286"/>
      <c r="R22" s="287">
        <v>100003</v>
      </c>
      <c r="S22" s="287"/>
      <c r="T22" s="287"/>
      <c r="U22" s="287"/>
      <c r="V22" s="287"/>
      <c r="W22" s="287"/>
      <c r="X22" s="279" t="s">
        <v>383</v>
      </c>
      <c r="Y22" s="279"/>
      <c r="Z22" s="280">
        <f>I22*R22</f>
        <v>11220336.6</v>
      </c>
      <c r="AA22" s="280"/>
      <c r="AB22" s="280"/>
      <c r="AC22" s="280"/>
      <c r="AD22" s="280"/>
      <c r="AE22" s="280"/>
      <c r="AF22" s="280"/>
    </row>
    <row r="23" spans="1:32" ht="12" customHeight="1">
      <c r="A23" s="217"/>
      <c r="B23" s="217"/>
      <c r="C23" s="217"/>
      <c r="D23" s="217"/>
      <c r="E23" s="289"/>
      <c r="F23" s="289"/>
      <c r="G23" s="289"/>
      <c r="H23" s="289"/>
      <c r="I23" s="285"/>
      <c r="J23" s="285"/>
      <c r="K23" s="285"/>
      <c r="L23" s="285"/>
      <c r="M23" s="285"/>
      <c r="N23" s="285"/>
      <c r="O23" s="285"/>
      <c r="P23" s="286"/>
      <c r="Q23" s="286"/>
      <c r="R23" s="287"/>
      <c r="S23" s="287"/>
      <c r="T23" s="287"/>
      <c r="U23" s="287"/>
      <c r="V23" s="287"/>
      <c r="W23" s="287"/>
      <c r="X23" s="279"/>
      <c r="Y23" s="279"/>
      <c r="Z23" s="280"/>
      <c r="AA23" s="280"/>
      <c r="AB23" s="280"/>
      <c r="AC23" s="280"/>
      <c r="AD23" s="280"/>
      <c r="AE23" s="280"/>
      <c r="AF23" s="280"/>
    </row>
    <row r="24" spans="1:32" ht="12" customHeight="1">
      <c r="A24" s="217"/>
      <c r="B24" s="217"/>
      <c r="C24" s="217"/>
      <c r="D24" s="217"/>
      <c r="E24" s="289"/>
      <c r="F24" s="289"/>
      <c r="G24" s="289"/>
      <c r="H24" s="289"/>
      <c r="I24" s="285"/>
      <c r="J24" s="285"/>
      <c r="K24" s="285"/>
      <c r="L24" s="285"/>
      <c r="M24" s="285"/>
      <c r="N24" s="285"/>
      <c r="O24" s="285"/>
      <c r="P24" s="286"/>
      <c r="Q24" s="286"/>
      <c r="R24" s="287"/>
      <c r="S24" s="287"/>
      <c r="T24" s="287"/>
      <c r="U24" s="287"/>
      <c r="V24" s="287"/>
      <c r="W24" s="287"/>
      <c r="X24" s="279"/>
      <c r="Y24" s="279"/>
      <c r="Z24" s="280"/>
      <c r="AA24" s="280"/>
      <c r="AB24" s="280"/>
      <c r="AC24" s="280"/>
      <c r="AD24" s="280"/>
      <c r="AE24" s="280"/>
      <c r="AF24" s="280"/>
    </row>
    <row r="25" spans="1:32" ht="12" customHeight="1">
      <c r="A25" s="217"/>
      <c r="B25" s="217"/>
      <c r="C25" s="217"/>
      <c r="D25" s="217"/>
      <c r="E25" s="289" t="s">
        <v>25</v>
      </c>
      <c r="F25" s="289"/>
      <c r="G25" s="289"/>
      <c r="H25" s="289"/>
      <c r="I25" s="285">
        <f>インターバンクcsv!C23</f>
        <v>119.65</v>
      </c>
      <c r="J25" s="285"/>
      <c r="K25" s="285"/>
      <c r="L25" s="285"/>
      <c r="M25" s="285"/>
      <c r="N25" s="285"/>
      <c r="O25" s="285"/>
      <c r="P25" s="286" t="s">
        <v>382</v>
      </c>
      <c r="Q25" s="286"/>
      <c r="R25" s="287">
        <v>100004</v>
      </c>
      <c r="S25" s="287"/>
      <c r="T25" s="287"/>
      <c r="U25" s="287"/>
      <c r="V25" s="287"/>
      <c r="W25" s="287"/>
      <c r="X25" s="279" t="s">
        <v>383</v>
      </c>
      <c r="Y25" s="279"/>
      <c r="Z25" s="280">
        <f>I25*R25</f>
        <v>11965478.600000001</v>
      </c>
      <c r="AA25" s="280"/>
      <c r="AB25" s="280"/>
      <c r="AC25" s="280"/>
      <c r="AD25" s="280"/>
      <c r="AE25" s="280"/>
      <c r="AF25" s="280"/>
    </row>
    <row r="26" spans="1:32" ht="12" customHeight="1">
      <c r="A26" s="217"/>
      <c r="B26" s="217"/>
      <c r="C26" s="217"/>
      <c r="D26" s="217"/>
      <c r="E26" s="289"/>
      <c r="F26" s="289"/>
      <c r="G26" s="289"/>
      <c r="H26" s="289"/>
      <c r="I26" s="285"/>
      <c r="J26" s="285"/>
      <c r="K26" s="285"/>
      <c r="L26" s="285"/>
      <c r="M26" s="285"/>
      <c r="N26" s="285"/>
      <c r="O26" s="285"/>
      <c r="P26" s="286"/>
      <c r="Q26" s="286"/>
      <c r="R26" s="287"/>
      <c r="S26" s="287"/>
      <c r="T26" s="287"/>
      <c r="U26" s="287"/>
      <c r="V26" s="287"/>
      <c r="W26" s="287"/>
      <c r="X26" s="279"/>
      <c r="Y26" s="279"/>
      <c r="Z26" s="280"/>
      <c r="AA26" s="280"/>
      <c r="AB26" s="280"/>
      <c r="AC26" s="280"/>
      <c r="AD26" s="280"/>
      <c r="AE26" s="280"/>
      <c r="AF26" s="280"/>
    </row>
    <row r="27" spans="1:32" ht="12" customHeight="1">
      <c r="A27" s="217"/>
      <c r="B27" s="217"/>
      <c r="C27" s="217"/>
      <c r="D27" s="217"/>
      <c r="E27" s="289"/>
      <c r="F27" s="289"/>
      <c r="G27" s="289"/>
      <c r="H27" s="289"/>
      <c r="I27" s="285"/>
      <c r="J27" s="285"/>
      <c r="K27" s="285"/>
      <c r="L27" s="285"/>
      <c r="M27" s="285"/>
      <c r="N27" s="285"/>
      <c r="O27" s="285"/>
      <c r="P27" s="286"/>
      <c r="Q27" s="286"/>
      <c r="R27" s="287"/>
      <c r="S27" s="287"/>
      <c r="T27" s="287"/>
      <c r="U27" s="287"/>
      <c r="V27" s="287"/>
      <c r="W27" s="287"/>
      <c r="X27" s="279"/>
      <c r="Y27" s="279"/>
      <c r="Z27" s="280"/>
      <c r="AA27" s="280"/>
      <c r="AB27" s="280"/>
      <c r="AC27" s="280"/>
      <c r="AD27" s="280"/>
      <c r="AE27" s="280"/>
      <c r="AF27" s="280"/>
    </row>
    <row r="28" spans="1:32" ht="12" customHeight="1">
      <c r="A28" s="217"/>
      <c r="B28" s="217"/>
      <c r="C28" s="217"/>
      <c r="D28" s="217"/>
      <c r="E28" s="289" t="s">
        <v>15</v>
      </c>
      <c r="F28" s="289"/>
      <c r="G28" s="289"/>
      <c r="H28" s="289"/>
      <c r="I28" s="285">
        <f>インターバンクcsv!C9</f>
        <v>0.106</v>
      </c>
      <c r="J28" s="285"/>
      <c r="K28" s="285"/>
      <c r="L28" s="285"/>
      <c r="M28" s="285"/>
      <c r="N28" s="285"/>
      <c r="O28" s="285"/>
      <c r="P28" s="286" t="s">
        <v>382</v>
      </c>
      <c r="Q28" s="286"/>
      <c r="R28" s="287">
        <v>1000000</v>
      </c>
      <c r="S28" s="287"/>
      <c r="T28" s="287"/>
      <c r="U28" s="287"/>
      <c r="V28" s="287"/>
      <c r="W28" s="287"/>
      <c r="X28" s="279" t="s">
        <v>383</v>
      </c>
      <c r="Y28" s="279"/>
      <c r="Z28" s="280">
        <f>I28*R28</f>
        <v>106000</v>
      </c>
      <c r="AA28" s="280"/>
      <c r="AB28" s="280"/>
      <c r="AC28" s="280"/>
      <c r="AD28" s="280"/>
      <c r="AE28" s="280"/>
      <c r="AF28" s="280"/>
    </row>
    <row r="29" spans="1:32" ht="12" customHeight="1">
      <c r="A29" s="217"/>
      <c r="B29" s="217"/>
      <c r="C29" s="217"/>
      <c r="D29" s="217"/>
      <c r="E29" s="289"/>
      <c r="F29" s="289"/>
      <c r="G29" s="289"/>
      <c r="H29" s="289"/>
      <c r="I29" s="285"/>
      <c r="J29" s="285"/>
      <c r="K29" s="285"/>
      <c r="L29" s="285"/>
      <c r="M29" s="285"/>
      <c r="N29" s="285"/>
      <c r="O29" s="285"/>
      <c r="P29" s="286"/>
      <c r="Q29" s="286"/>
      <c r="R29" s="287"/>
      <c r="S29" s="287"/>
      <c r="T29" s="287"/>
      <c r="U29" s="287"/>
      <c r="V29" s="287"/>
      <c r="W29" s="287"/>
      <c r="X29" s="279"/>
      <c r="Y29" s="279"/>
      <c r="Z29" s="280"/>
      <c r="AA29" s="280"/>
      <c r="AB29" s="280"/>
      <c r="AC29" s="280"/>
      <c r="AD29" s="280"/>
      <c r="AE29" s="280"/>
      <c r="AF29" s="280"/>
    </row>
    <row r="30" spans="1:32" ht="12" customHeight="1">
      <c r="A30" s="217"/>
      <c r="B30" s="217"/>
      <c r="C30" s="217"/>
      <c r="D30" s="217"/>
      <c r="E30" s="289"/>
      <c r="F30" s="289"/>
      <c r="G30" s="289"/>
      <c r="H30" s="289"/>
      <c r="I30" s="285"/>
      <c r="J30" s="285"/>
      <c r="K30" s="285"/>
      <c r="L30" s="285"/>
      <c r="M30" s="285"/>
      <c r="N30" s="285"/>
      <c r="O30" s="285"/>
      <c r="P30" s="286"/>
      <c r="Q30" s="286"/>
      <c r="R30" s="287"/>
      <c r="S30" s="287"/>
      <c r="T30" s="287"/>
      <c r="U30" s="287"/>
      <c r="V30" s="287"/>
      <c r="W30" s="287"/>
      <c r="X30" s="279"/>
      <c r="Y30" s="279"/>
      <c r="Z30" s="280"/>
      <c r="AA30" s="280"/>
      <c r="AB30" s="280"/>
      <c r="AC30" s="280"/>
      <c r="AD30" s="280"/>
      <c r="AE30" s="280"/>
      <c r="AF30" s="280"/>
    </row>
    <row r="31" spans="1:32" ht="12" customHeight="1">
      <c r="A31" s="217"/>
      <c r="B31" s="217"/>
      <c r="C31" s="217"/>
      <c r="D31" s="217"/>
      <c r="E31" s="284" t="s">
        <v>76</v>
      </c>
      <c r="F31" s="284"/>
      <c r="G31" s="284"/>
      <c r="H31" s="284"/>
      <c r="I31" s="285">
        <f>インターバンクcsv!C11</f>
        <v>19.8</v>
      </c>
      <c r="J31" s="285"/>
      <c r="K31" s="285"/>
      <c r="L31" s="285"/>
      <c r="M31" s="285"/>
      <c r="N31" s="285"/>
      <c r="O31" s="285"/>
      <c r="P31" s="286" t="s">
        <v>382</v>
      </c>
      <c r="Q31" s="286"/>
      <c r="R31" s="287">
        <v>1000</v>
      </c>
      <c r="S31" s="287"/>
      <c r="T31" s="287"/>
      <c r="U31" s="287"/>
      <c r="V31" s="287"/>
      <c r="W31" s="287"/>
      <c r="X31" s="279" t="s">
        <v>383</v>
      </c>
      <c r="Y31" s="279"/>
      <c r="Z31" s="280">
        <f>I31*R31</f>
        <v>19800</v>
      </c>
      <c r="AA31" s="280"/>
      <c r="AB31" s="280"/>
      <c r="AC31" s="280"/>
      <c r="AD31" s="280"/>
      <c r="AE31" s="280"/>
      <c r="AF31" s="280"/>
    </row>
    <row r="32" spans="1:32" ht="12" customHeight="1">
      <c r="A32" s="217"/>
      <c r="B32" s="217"/>
      <c r="C32" s="217"/>
      <c r="D32" s="217"/>
      <c r="E32" s="284"/>
      <c r="F32" s="284"/>
      <c r="G32" s="284"/>
      <c r="H32" s="284"/>
      <c r="I32" s="285"/>
      <c r="J32" s="285"/>
      <c r="K32" s="285"/>
      <c r="L32" s="285"/>
      <c r="M32" s="285"/>
      <c r="N32" s="285"/>
      <c r="O32" s="285"/>
      <c r="P32" s="286"/>
      <c r="Q32" s="286"/>
      <c r="R32" s="287"/>
      <c r="S32" s="287"/>
      <c r="T32" s="287"/>
      <c r="U32" s="287"/>
      <c r="V32" s="287"/>
      <c r="W32" s="287"/>
      <c r="X32" s="279"/>
      <c r="Y32" s="279"/>
      <c r="Z32" s="280"/>
      <c r="AA32" s="280"/>
      <c r="AB32" s="280"/>
      <c r="AC32" s="280"/>
      <c r="AD32" s="280"/>
      <c r="AE32" s="280"/>
      <c r="AF32" s="280"/>
    </row>
    <row r="33" spans="1:32" ht="12" customHeight="1">
      <c r="A33" s="217"/>
      <c r="B33" s="217"/>
      <c r="C33" s="217"/>
      <c r="D33" s="217"/>
      <c r="E33" s="284"/>
      <c r="F33" s="284"/>
      <c r="G33" s="284"/>
      <c r="H33" s="284"/>
      <c r="I33" s="285"/>
      <c r="J33" s="285"/>
      <c r="K33" s="285"/>
      <c r="L33" s="285"/>
      <c r="M33" s="285"/>
      <c r="N33" s="285"/>
      <c r="O33" s="285"/>
      <c r="P33" s="286"/>
      <c r="Q33" s="286"/>
      <c r="R33" s="287"/>
      <c r="S33" s="287"/>
      <c r="T33" s="287"/>
      <c r="U33" s="287"/>
      <c r="V33" s="287"/>
      <c r="W33" s="287"/>
      <c r="X33" s="279"/>
      <c r="Y33" s="279"/>
      <c r="Z33" s="280"/>
      <c r="AA33" s="280"/>
      <c r="AB33" s="280"/>
      <c r="AC33" s="280"/>
      <c r="AD33" s="280"/>
      <c r="AE33" s="280"/>
      <c r="AF33" s="280"/>
    </row>
    <row r="34" spans="1:32" ht="12" customHeight="1">
      <c r="A34" s="217"/>
      <c r="B34" s="217"/>
      <c r="C34" s="217"/>
      <c r="D34" s="217"/>
      <c r="E34" s="284" t="s">
        <v>84</v>
      </c>
      <c r="F34" s="284"/>
      <c r="G34" s="284"/>
      <c r="H34" s="284"/>
      <c r="I34" s="285">
        <f>インターバンクcsv!C13</f>
        <v>4.87</v>
      </c>
      <c r="J34" s="285"/>
      <c r="K34" s="285"/>
      <c r="L34" s="285"/>
      <c r="M34" s="285"/>
      <c r="N34" s="285"/>
      <c r="O34" s="285"/>
      <c r="P34" s="286" t="s">
        <v>382</v>
      </c>
      <c r="Q34" s="286"/>
      <c r="R34" s="287">
        <v>1000</v>
      </c>
      <c r="S34" s="287"/>
      <c r="T34" s="287"/>
      <c r="U34" s="287"/>
      <c r="V34" s="287"/>
      <c r="W34" s="287"/>
      <c r="X34" s="279" t="s">
        <v>383</v>
      </c>
      <c r="Y34" s="279"/>
      <c r="Z34" s="280">
        <f>I34*R34</f>
        <v>4870</v>
      </c>
      <c r="AA34" s="280"/>
      <c r="AB34" s="280"/>
      <c r="AC34" s="280"/>
      <c r="AD34" s="280"/>
      <c r="AE34" s="280"/>
      <c r="AF34" s="280"/>
    </row>
    <row r="35" spans="1:32" ht="12" customHeight="1">
      <c r="A35" s="217"/>
      <c r="B35" s="217"/>
      <c r="C35" s="217"/>
      <c r="D35" s="217"/>
      <c r="E35" s="284"/>
      <c r="F35" s="284"/>
      <c r="G35" s="284"/>
      <c r="H35" s="284"/>
      <c r="I35" s="285"/>
      <c r="J35" s="285"/>
      <c r="K35" s="285"/>
      <c r="L35" s="285"/>
      <c r="M35" s="285"/>
      <c r="N35" s="285"/>
      <c r="O35" s="285"/>
      <c r="P35" s="286"/>
      <c r="Q35" s="286"/>
      <c r="R35" s="287"/>
      <c r="S35" s="287"/>
      <c r="T35" s="287"/>
      <c r="U35" s="287"/>
      <c r="V35" s="287"/>
      <c r="W35" s="287"/>
      <c r="X35" s="279"/>
      <c r="Y35" s="279"/>
      <c r="Z35" s="280"/>
      <c r="AA35" s="280"/>
      <c r="AB35" s="280"/>
      <c r="AC35" s="280"/>
      <c r="AD35" s="280"/>
      <c r="AE35" s="280"/>
      <c r="AF35" s="280"/>
    </row>
    <row r="36" spans="1:32" ht="12" customHeight="1">
      <c r="A36" s="217"/>
      <c r="B36" s="217"/>
      <c r="C36" s="217"/>
      <c r="D36" s="217"/>
      <c r="E36" s="284"/>
      <c r="F36" s="284"/>
      <c r="G36" s="284"/>
      <c r="H36" s="284"/>
      <c r="I36" s="285"/>
      <c r="J36" s="285"/>
      <c r="K36" s="285"/>
      <c r="L36" s="285"/>
      <c r="M36" s="285"/>
      <c r="N36" s="285"/>
      <c r="O36" s="285"/>
      <c r="P36" s="286"/>
      <c r="Q36" s="286"/>
      <c r="R36" s="287"/>
      <c r="S36" s="287"/>
      <c r="T36" s="287"/>
      <c r="U36" s="287"/>
      <c r="V36" s="287"/>
      <c r="W36" s="287"/>
      <c r="X36" s="279"/>
      <c r="Y36" s="279"/>
      <c r="Z36" s="280"/>
      <c r="AA36" s="280"/>
      <c r="AB36" s="280"/>
      <c r="AC36" s="280"/>
      <c r="AD36" s="280"/>
      <c r="AE36" s="280"/>
      <c r="AF36" s="280"/>
    </row>
    <row r="37" spans="1:32" ht="12" customHeight="1">
      <c r="A37" s="217"/>
      <c r="B37" s="217"/>
      <c r="C37" s="217"/>
      <c r="D37" s="217"/>
      <c r="E37" s="284" t="s">
        <v>26</v>
      </c>
      <c r="F37" s="284"/>
      <c r="G37" s="284"/>
      <c r="H37" s="284"/>
      <c r="I37" s="288">
        <f>インターバンクcsv!C25</f>
        <v>5</v>
      </c>
      <c r="J37" s="288"/>
      <c r="K37" s="288"/>
      <c r="L37" s="288"/>
      <c r="M37" s="288"/>
      <c r="N37" s="288"/>
      <c r="O37" s="288"/>
      <c r="P37" s="286" t="s">
        <v>382</v>
      </c>
      <c r="Q37" s="286"/>
      <c r="R37" s="287">
        <v>1000</v>
      </c>
      <c r="S37" s="287"/>
      <c r="T37" s="287"/>
      <c r="U37" s="287"/>
      <c r="V37" s="287"/>
      <c r="W37" s="287"/>
      <c r="X37" s="279" t="s">
        <v>383</v>
      </c>
      <c r="Y37" s="279"/>
      <c r="Z37" s="280">
        <f>I37*R37</f>
        <v>5000</v>
      </c>
      <c r="AA37" s="280"/>
      <c r="AB37" s="280"/>
      <c r="AC37" s="280"/>
      <c r="AD37" s="280"/>
      <c r="AE37" s="280"/>
      <c r="AF37" s="280"/>
    </row>
    <row r="38" spans="1:32" ht="12" customHeight="1">
      <c r="A38" s="217"/>
      <c r="B38" s="217"/>
      <c r="C38" s="217"/>
      <c r="D38" s="217"/>
      <c r="E38" s="284"/>
      <c r="F38" s="284"/>
      <c r="G38" s="284"/>
      <c r="H38" s="284"/>
      <c r="I38" s="288"/>
      <c r="J38" s="288"/>
      <c r="K38" s="288"/>
      <c r="L38" s="288"/>
      <c r="M38" s="288"/>
      <c r="N38" s="288"/>
      <c r="O38" s="288"/>
      <c r="P38" s="286"/>
      <c r="Q38" s="286"/>
      <c r="R38" s="287"/>
      <c r="S38" s="287"/>
      <c r="T38" s="287"/>
      <c r="U38" s="287"/>
      <c r="V38" s="287"/>
      <c r="W38" s="287"/>
      <c r="X38" s="279"/>
      <c r="Y38" s="279"/>
      <c r="Z38" s="280"/>
      <c r="AA38" s="280"/>
      <c r="AB38" s="280"/>
      <c r="AC38" s="280"/>
      <c r="AD38" s="280"/>
      <c r="AE38" s="280"/>
      <c r="AF38" s="280"/>
    </row>
    <row r="39" spans="1:32" ht="12" customHeight="1">
      <c r="A39" s="217"/>
      <c r="B39" s="217"/>
      <c r="C39" s="217"/>
      <c r="D39" s="217"/>
      <c r="E39" s="284"/>
      <c r="F39" s="284"/>
      <c r="G39" s="284"/>
      <c r="H39" s="284"/>
      <c r="I39" s="288"/>
      <c r="J39" s="288"/>
      <c r="K39" s="288"/>
      <c r="L39" s="288"/>
      <c r="M39" s="288"/>
      <c r="N39" s="288"/>
      <c r="O39" s="288"/>
      <c r="P39" s="286"/>
      <c r="Q39" s="286"/>
      <c r="R39" s="287"/>
      <c r="S39" s="287"/>
      <c r="T39" s="287"/>
      <c r="U39" s="287"/>
      <c r="V39" s="287"/>
      <c r="W39" s="287"/>
      <c r="X39" s="279"/>
      <c r="Y39" s="279"/>
      <c r="Z39" s="280"/>
      <c r="AA39" s="280"/>
      <c r="AB39" s="280"/>
      <c r="AC39" s="280"/>
      <c r="AD39" s="280"/>
      <c r="AE39" s="280"/>
      <c r="AF39" s="280"/>
    </row>
    <row r="40" spans="1:32" ht="12" customHeight="1">
      <c r="A40" s="217"/>
      <c r="B40" s="217"/>
      <c r="C40" s="217"/>
      <c r="D40" s="217"/>
      <c r="E40" s="284" t="s">
        <v>138</v>
      </c>
      <c r="F40" s="284"/>
      <c r="G40" s="284"/>
      <c r="H40" s="284"/>
      <c r="I40" s="285">
        <f>インターバンクcsv!C27</f>
        <v>2.61</v>
      </c>
      <c r="J40" s="285"/>
      <c r="K40" s="285"/>
      <c r="L40" s="285"/>
      <c r="M40" s="285"/>
      <c r="N40" s="285"/>
      <c r="O40" s="285"/>
      <c r="P40" s="286" t="s">
        <v>382</v>
      </c>
      <c r="Q40" s="286"/>
      <c r="R40" s="287">
        <v>1000</v>
      </c>
      <c r="S40" s="287"/>
      <c r="T40" s="287"/>
      <c r="U40" s="287"/>
      <c r="V40" s="287"/>
      <c r="W40" s="287"/>
      <c r="X40" s="279" t="s">
        <v>383</v>
      </c>
      <c r="Y40" s="279"/>
      <c r="Z40" s="280">
        <f>I40*R40</f>
        <v>2610</v>
      </c>
      <c r="AA40" s="280"/>
      <c r="AB40" s="280"/>
      <c r="AC40" s="280"/>
      <c r="AD40" s="280"/>
      <c r="AE40" s="280"/>
      <c r="AF40" s="280"/>
    </row>
    <row r="41" spans="1:32" ht="12" customHeight="1">
      <c r="A41" s="217"/>
      <c r="B41" s="217"/>
      <c r="C41" s="217"/>
      <c r="D41" s="217"/>
      <c r="E41" s="284"/>
      <c r="F41" s="284"/>
      <c r="G41" s="284"/>
      <c r="H41" s="284"/>
      <c r="I41" s="285"/>
      <c r="J41" s="285"/>
      <c r="K41" s="285"/>
      <c r="L41" s="285"/>
      <c r="M41" s="285"/>
      <c r="N41" s="285"/>
      <c r="O41" s="285"/>
      <c r="P41" s="286"/>
      <c r="Q41" s="286"/>
      <c r="R41" s="287"/>
      <c r="S41" s="287"/>
      <c r="T41" s="287"/>
      <c r="U41" s="287"/>
      <c r="V41" s="287"/>
      <c r="W41" s="287"/>
      <c r="X41" s="279"/>
      <c r="Y41" s="279"/>
      <c r="Z41" s="280"/>
      <c r="AA41" s="280"/>
      <c r="AB41" s="280"/>
      <c r="AC41" s="280"/>
      <c r="AD41" s="280"/>
      <c r="AE41" s="280"/>
      <c r="AF41" s="280"/>
    </row>
    <row r="42" spans="1:32" ht="12" customHeight="1">
      <c r="A42" s="217"/>
      <c r="B42" s="217"/>
      <c r="C42" s="217"/>
      <c r="D42" s="217"/>
      <c r="E42" s="284"/>
      <c r="F42" s="284"/>
      <c r="G42" s="284"/>
      <c r="H42" s="284"/>
      <c r="I42" s="285"/>
      <c r="J42" s="285"/>
      <c r="K42" s="285"/>
      <c r="L42" s="285"/>
      <c r="M42" s="285"/>
      <c r="N42" s="285"/>
      <c r="O42" s="285"/>
      <c r="P42" s="286"/>
      <c r="Q42" s="286"/>
      <c r="R42" s="287"/>
      <c r="S42" s="287"/>
      <c r="T42" s="287"/>
      <c r="U42" s="287"/>
      <c r="V42" s="287"/>
      <c r="W42" s="287"/>
      <c r="X42" s="279"/>
      <c r="Y42" s="279"/>
      <c r="Z42" s="280"/>
      <c r="AA42" s="280"/>
      <c r="AB42" s="280"/>
      <c r="AC42" s="280"/>
      <c r="AD42" s="280"/>
      <c r="AE42" s="280"/>
      <c r="AF42" s="280"/>
    </row>
    <row r="43" spans="1:32" ht="12" customHeight="1">
      <c r="A43" s="217"/>
      <c r="B43" s="217"/>
      <c r="C43" s="217"/>
      <c r="D43" s="217"/>
      <c r="E43" s="284" t="s">
        <v>94</v>
      </c>
      <c r="F43" s="284"/>
      <c r="G43" s="284"/>
      <c r="H43" s="284"/>
      <c r="I43" s="285">
        <f>インターバンクcsv!C35</f>
        <v>9.1599999999999997E-3</v>
      </c>
      <c r="J43" s="285"/>
      <c r="K43" s="285"/>
      <c r="L43" s="285"/>
      <c r="M43" s="285"/>
      <c r="N43" s="285"/>
      <c r="O43" s="285"/>
      <c r="P43" s="286" t="s">
        <v>382</v>
      </c>
      <c r="Q43" s="286"/>
      <c r="R43" s="287">
        <v>10000000</v>
      </c>
      <c r="S43" s="287"/>
      <c r="T43" s="287"/>
      <c r="U43" s="287"/>
      <c r="V43" s="287"/>
      <c r="W43" s="287"/>
      <c r="X43" s="279" t="s">
        <v>383</v>
      </c>
      <c r="Y43" s="279"/>
      <c r="Z43" s="280">
        <f>I43*R43</f>
        <v>91600</v>
      </c>
      <c r="AA43" s="280"/>
      <c r="AB43" s="280"/>
      <c r="AC43" s="280"/>
      <c r="AD43" s="280"/>
      <c r="AE43" s="280"/>
      <c r="AF43" s="280"/>
    </row>
    <row r="44" spans="1:32" ht="12" customHeight="1">
      <c r="A44" s="217"/>
      <c r="B44" s="217"/>
      <c r="C44" s="217"/>
      <c r="D44" s="217"/>
      <c r="E44" s="284"/>
      <c r="F44" s="284"/>
      <c r="G44" s="284"/>
      <c r="H44" s="284"/>
      <c r="I44" s="285"/>
      <c r="J44" s="285"/>
      <c r="K44" s="285"/>
      <c r="L44" s="285"/>
      <c r="M44" s="285"/>
      <c r="N44" s="285"/>
      <c r="O44" s="285"/>
      <c r="P44" s="286"/>
      <c r="Q44" s="286"/>
      <c r="R44" s="287"/>
      <c r="S44" s="287"/>
      <c r="T44" s="287"/>
      <c r="U44" s="287"/>
      <c r="V44" s="287"/>
      <c r="W44" s="287"/>
      <c r="X44" s="279"/>
      <c r="Y44" s="279"/>
      <c r="Z44" s="280"/>
      <c r="AA44" s="280"/>
      <c r="AB44" s="280"/>
      <c r="AC44" s="280"/>
      <c r="AD44" s="280"/>
      <c r="AE44" s="280"/>
      <c r="AF44" s="280"/>
    </row>
    <row r="45" spans="1:32" ht="12" customHeight="1">
      <c r="A45" s="217"/>
      <c r="B45" s="217"/>
      <c r="C45" s="217"/>
      <c r="D45" s="217"/>
      <c r="E45" s="284"/>
      <c r="F45" s="284"/>
      <c r="G45" s="284"/>
      <c r="H45" s="284"/>
      <c r="I45" s="285"/>
      <c r="J45" s="285"/>
      <c r="K45" s="285"/>
      <c r="L45" s="285"/>
      <c r="M45" s="285"/>
      <c r="N45" s="285"/>
      <c r="O45" s="285"/>
      <c r="P45" s="286"/>
      <c r="Q45" s="286"/>
      <c r="R45" s="287"/>
      <c r="S45" s="287"/>
      <c r="T45" s="287"/>
      <c r="U45" s="287"/>
      <c r="V45" s="287"/>
      <c r="W45" s="287"/>
      <c r="X45" s="279"/>
      <c r="Y45" s="279"/>
      <c r="Z45" s="280"/>
      <c r="AA45" s="280"/>
      <c r="AB45" s="280"/>
      <c r="AC45" s="280"/>
      <c r="AD45" s="280"/>
      <c r="AE45" s="280"/>
      <c r="AF45" s="280"/>
    </row>
    <row r="46" spans="1:32" ht="12" customHeight="1">
      <c r="A46" s="217"/>
      <c r="B46" s="217"/>
      <c r="C46" s="217"/>
      <c r="D46" s="217"/>
      <c r="E46" s="284" t="s">
        <v>93</v>
      </c>
      <c r="F46" s="284"/>
      <c r="G46" s="284"/>
      <c r="H46" s="284"/>
      <c r="I46" s="285">
        <f>インターバンクcsv!C31</f>
        <v>38.1</v>
      </c>
      <c r="J46" s="285"/>
      <c r="K46" s="285"/>
      <c r="L46" s="285"/>
      <c r="M46" s="285"/>
      <c r="N46" s="285"/>
      <c r="O46" s="285"/>
      <c r="P46" s="286" t="s">
        <v>382</v>
      </c>
      <c r="Q46" s="286"/>
      <c r="R46" s="287">
        <v>1000</v>
      </c>
      <c r="S46" s="287"/>
      <c r="T46" s="287"/>
      <c r="U46" s="287"/>
      <c r="V46" s="287"/>
      <c r="W46" s="287"/>
      <c r="X46" s="279" t="s">
        <v>383</v>
      </c>
      <c r="Y46" s="279"/>
      <c r="Z46" s="280">
        <f>I46*R46</f>
        <v>38100</v>
      </c>
      <c r="AA46" s="280"/>
      <c r="AB46" s="280"/>
      <c r="AC46" s="280"/>
      <c r="AD46" s="280"/>
      <c r="AE46" s="280"/>
      <c r="AF46" s="280"/>
    </row>
    <row r="47" spans="1:32" ht="12" customHeight="1">
      <c r="A47" s="217"/>
      <c r="B47" s="217"/>
      <c r="C47" s="217"/>
      <c r="D47" s="217"/>
      <c r="E47" s="284"/>
      <c r="F47" s="284"/>
      <c r="G47" s="284"/>
      <c r="H47" s="284"/>
      <c r="I47" s="285"/>
      <c r="J47" s="285"/>
      <c r="K47" s="285"/>
      <c r="L47" s="285"/>
      <c r="M47" s="285"/>
      <c r="N47" s="285"/>
      <c r="O47" s="285"/>
      <c r="P47" s="286"/>
      <c r="Q47" s="286"/>
      <c r="R47" s="287"/>
      <c r="S47" s="287"/>
      <c r="T47" s="287"/>
      <c r="U47" s="287"/>
      <c r="V47" s="287"/>
      <c r="W47" s="287"/>
      <c r="X47" s="279"/>
      <c r="Y47" s="279"/>
      <c r="Z47" s="280"/>
      <c r="AA47" s="280"/>
      <c r="AB47" s="280"/>
      <c r="AC47" s="280"/>
      <c r="AD47" s="280"/>
      <c r="AE47" s="280"/>
      <c r="AF47" s="280"/>
    </row>
    <row r="48" spans="1:32" ht="12" customHeight="1">
      <c r="A48" s="217"/>
      <c r="B48" s="217"/>
      <c r="C48" s="217"/>
      <c r="D48" s="217"/>
      <c r="E48" s="284"/>
      <c r="F48" s="284"/>
      <c r="G48" s="284"/>
      <c r="H48" s="284"/>
      <c r="I48" s="285"/>
      <c r="J48" s="285"/>
      <c r="K48" s="285"/>
      <c r="L48" s="285"/>
      <c r="M48" s="285"/>
      <c r="N48" s="285"/>
      <c r="O48" s="285"/>
      <c r="P48" s="286"/>
      <c r="Q48" s="286"/>
      <c r="R48" s="287"/>
      <c r="S48" s="287"/>
      <c r="T48" s="287"/>
      <c r="U48" s="287"/>
      <c r="V48" s="287"/>
      <c r="W48" s="287"/>
      <c r="X48" s="279"/>
      <c r="Y48" s="279"/>
      <c r="Z48" s="280"/>
      <c r="AA48" s="280"/>
      <c r="AB48" s="280"/>
      <c r="AC48" s="280"/>
      <c r="AD48" s="280"/>
      <c r="AE48" s="280"/>
      <c r="AF48" s="280"/>
    </row>
    <row r="49" spans="1:32" ht="12" customHeight="1">
      <c r="A49" s="281" t="s">
        <v>384</v>
      </c>
      <c r="B49" s="281"/>
      <c r="C49" s="281"/>
      <c r="D49" s="281"/>
      <c r="E49" s="281"/>
      <c r="F49" s="281"/>
      <c r="G49" s="281"/>
      <c r="H49" s="281"/>
      <c r="I49" s="217"/>
      <c r="J49" s="217"/>
      <c r="K49" s="217"/>
      <c r="L49" s="217"/>
      <c r="M49" s="217"/>
      <c r="N49" s="217"/>
      <c r="O49" s="217"/>
      <c r="P49" s="217"/>
      <c r="Q49" s="217"/>
      <c r="R49" s="282">
        <f>SUM(R7:R46)</f>
        <v>11635010</v>
      </c>
      <c r="S49" s="282"/>
      <c r="T49" s="282"/>
      <c r="U49" s="282"/>
      <c r="V49" s="282"/>
      <c r="W49" s="282"/>
      <c r="X49" s="283">
        <f>SUM(Z5:Z46)</f>
        <v>77703022.600000009</v>
      </c>
      <c r="Y49" s="283"/>
      <c r="Z49" s="283"/>
      <c r="AA49" s="283"/>
      <c r="AB49" s="283"/>
      <c r="AC49" s="283"/>
      <c r="AD49" s="283"/>
      <c r="AE49" s="283"/>
      <c r="AF49" s="283" t="s">
        <v>391</v>
      </c>
    </row>
    <row r="50" spans="1:32" ht="12" customHeight="1">
      <c r="A50" s="281"/>
      <c r="B50" s="281"/>
      <c r="C50" s="281"/>
      <c r="D50" s="281"/>
      <c r="E50" s="281"/>
      <c r="F50" s="281"/>
      <c r="G50" s="281"/>
      <c r="H50" s="281"/>
      <c r="I50" s="217"/>
      <c r="J50" s="217"/>
      <c r="K50" s="217"/>
      <c r="L50" s="217"/>
      <c r="M50" s="217"/>
      <c r="N50" s="217"/>
      <c r="O50" s="217"/>
      <c r="P50" s="217"/>
      <c r="Q50" s="217"/>
      <c r="R50" s="282"/>
      <c r="S50" s="282"/>
      <c r="T50" s="282"/>
      <c r="U50" s="282"/>
      <c r="V50" s="282"/>
      <c r="W50" s="282"/>
      <c r="X50" s="283"/>
      <c r="Y50" s="283"/>
      <c r="Z50" s="283"/>
      <c r="AA50" s="283"/>
      <c r="AB50" s="283"/>
      <c r="AC50" s="283"/>
      <c r="AD50" s="283"/>
      <c r="AE50" s="283"/>
      <c r="AF50" s="283"/>
    </row>
    <row r="51" spans="1:32" ht="12" customHeight="1">
      <c r="A51" s="281"/>
      <c r="B51" s="281"/>
      <c r="C51" s="281"/>
      <c r="D51" s="281"/>
      <c r="E51" s="281"/>
      <c r="F51" s="281"/>
      <c r="G51" s="281"/>
      <c r="H51" s="281"/>
      <c r="I51" s="217"/>
      <c r="J51" s="217"/>
      <c r="K51" s="217"/>
      <c r="L51" s="217"/>
      <c r="M51" s="217"/>
      <c r="N51" s="217"/>
      <c r="O51" s="217"/>
      <c r="P51" s="217"/>
      <c r="Q51" s="217"/>
      <c r="R51" s="282"/>
      <c r="S51" s="282"/>
      <c r="T51" s="282"/>
      <c r="U51" s="282"/>
      <c r="V51" s="282"/>
      <c r="W51" s="282"/>
      <c r="X51" s="283"/>
      <c r="Y51" s="283"/>
      <c r="Z51" s="283"/>
      <c r="AA51" s="283"/>
      <c r="AB51" s="283"/>
      <c r="AC51" s="283"/>
      <c r="AD51" s="283"/>
      <c r="AE51" s="283"/>
      <c r="AF51" s="283"/>
    </row>
    <row r="52" spans="1:32" ht="12" customHeight="1"/>
    <row r="53" spans="1:32" ht="12" customHeight="1"/>
    <row r="54" spans="1:32" ht="12" customHeight="1"/>
    <row r="55" spans="1:32" ht="12" customHeight="1"/>
    <row r="56" spans="1:32" ht="12" customHeight="1"/>
    <row r="57" spans="1:32" ht="12" customHeight="1"/>
    <row r="58" spans="1:32" ht="12" customHeight="1"/>
    <row r="59" spans="1:32" ht="12" customHeight="1"/>
    <row r="60" spans="1:32" ht="12" customHeight="1"/>
    <row r="61" spans="1:32" ht="12" customHeight="1"/>
    <row r="62" spans="1:32" ht="12" customHeight="1"/>
    <row r="63" spans="1:32" ht="12" customHeight="1"/>
    <row r="64" spans="1:32"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sheetData>
  <mergeCells count="115">
    <mergeCell ref="P40:Q42"/>
    <mergeCell ref="R40:W42"/>
    <mergeCell ref="P46:Q48"/>
    <mergeCell ref="R46:W48"/>
    <mergeCell ref="I40:O42"/>
    <mergeCell ref="I46:O48"/>
    <mergeCell ref="A1:AF2"/>
    <mergeCell ref="A3:P4"/>
    <mergeCell ref="E46:H48"/>
    <mergeCell ref="A40:D42"/>
    <mergeCell ref="E40:H42"/>
    <mergeCell ref="A46:D48"/>
    <mergeCell ref="R5:W6"/>
    <mergeCell ref="X5:Y6"/>
    <mergeCell ref="Z5:AF6"/>
    <mergeCell ref="X7:Y9"/>
    <mergeCell ref="Z7:AF9"/>
    <mergeCell ref="R10:W12"/>
    <mergeCell ref="X10:Y12"/>
    <mergeCell ref="Q3:AB4"/>
    <mergeCell ref="AC3:AF4"/>
    <mergeCell ref="A5:H6"/>
    <mergeCell ref="I5:O6"/>
    <mergeCell ref="P5:Q6"/>
    <mergeCell ref="Z10:AF12"/>
    <mergeCell ref="A13:D15"/>
    <mergeCell ref="E13:H15"/>
    <mergeCell ref="I13:O15"/>
    <mergeCell ref="P13:Q15"/>
    <mergeCell ref="R13:W15"/>
    <mergeCell ref="X13:Y15"/>
    <mergeCell ref="Z13:AF15"/>
    <mergeCell ref="A7:D9"/>
    <mergeCell ref="E7:H9"/>
    <mergeCell ref="I7:O9"/>
    <mergeCell ref="P7:Q9"/>
    <mergeCell ref="R7:W9"/>
    <mergeCell ref="A10:D12"/>
    <mergeCell ref="E10:H12"/>
    <mergeCell ref="I10:O12"/>
    <mergeCell ref="P10:Q12"/>
    <mergeCell ref="Z16:AF18"/>
    <mergeCell ref="A19:D21"/>
    <mergeCell ref="E19:H21"/>
    <mergeCell ref="I19:O21"/>
    <mergeCell ref="P19:Q21"/>
    <mergeCell ref="R19:W21"/>
    <mergeCell ref="X19:Y21"/>
    <mergeCell ref="Z19:AF21"/>
    <mergeCell ref="A16:D18"/>
    <mergeCell ref="E16:H18"/>
    <mergeCell ref="I16:O18"/>
    <mergeCell ref="P16:Q18"/>
    <mergeCell ref="R16:W18"/>
    <mergeCell ref="X16:Y18"/>
    <mergeCell ref="Z22:AF24"/>
    <mergeCell ref="A25:D27"/>
    <mergeCell ref="E25:H27"/>
    <mergeCell ref="I25:O27"/>
    <mergeCell ref="P25:Q27"/>
    <mergeCell ref="R25:W27"/>
    <mergeCell ref="X25:Y27"/>
    <mergeCell ref="Z25:AF27"/>
    <mergeCell ref="A22:D24"/>
    <mergeCell ref="E22:H24"/>
    <mergeCell ref="I22:O24"/>
    <mergeCell ref="P22:Q24"/>
    <mergeCell ref="R22:W24"/>
    <mergeCell ref="X22:Y24"/>
    <mergeCell ref="X37:Y39"/>
    <mergeCell ref="Z37:AF39"/>
    <mergeCell ref="A34:D36"/>
    <mergeCell ref="E34:H36"/>
    <mergeCell ref="I34:O36"/>
    <mergeCell ref="P34:Q36"/>
    <mergeCell ref="R34:W36"/>
    <mergeCell ref="X34:Y36"/>
    <mergeCell ref="X28:Y30"/>
    <mergeCell ref="Z28:AF30"/>
    <mergeCell ref="A31:D33"/>
    <mergeCell ref="E31:H33"/>
    <mergeCell ref="I31:O33"/>
    <mergeCell ref="P31:Q33"/>
    <mergeCell ref="R31:W33"/>
    <mergeCell ref="X31:Y33"/>
    <mergeCell ref="Z31:AF33"/>
    <mergeCell ref="A28:D30"/>
    <mergeCell ref="E28:H30"/>
    <mergeCell ref="I28:O30"/>
    <mergeCell ref="P28:Q30"/>
    <mergeCell ref="R28:W30"/>
    <mergeCell ref="AI3:AY3"/>
    <mergeCell ref="X46:Y48"/>
    <mergeCell ref="Z46:AF48"/>
    <mergeCell ref="P49:Q51"/>
    <mergeCell ref="I49:O51"/>
    <mergeCell ref="A49:H51"/>
    <mergeCell ref="R49:W51"/>
    <mergeCell ref="X49:AE51"/>
    <mergeCell ref="AF49:AF51"/>
    <mergeCell ref="X40:Y42"/>
    <mergeCell ref="Z40:AF42"/>
    <mergeCell ref="A43:D45"/>
    <mergeCell ref="E43:H45"/>
    <mergeCell ref="I43:O45"/>
    <mergeCell ref="P43:Q45"/>
    <mergeCell ref="R43:W45"/>
    <mergeCell ref="X43:Y45"/>
    <mergeCell ref="Z43:AF45"/>
    <mergeCell ref="Z34:AF36"/>
    <mergeCell ref="A37:D39"/>
    <mergeCell ref="E37:H39"/>
    <mergeCell ref="I37:O39"/>
    <mergeCell ref="P37:Q39"/>
    <mergeCell ref="R37:W39"/>
  </mergeCells>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インターバンク_ボタン1_Click">
                <anchor moveWithCells="1" sizeWithCells="1">
                  <from>
                    <xdr:col>36</xdr:col>
                    <xdr:colOff>121920</xdr:colOff>
                    <xdr:row>3</xdr:row>
                    <xdr:rowOff>60960</xdr:rowOff>
                  </from>
                  <to>
                    <xdr:col>41</xdr:col>
                    <xdr:colOff>106680</xdr:colOff>
                    <xdr:row>8</xdr:row>
                    <xdr:rowOff>99060</xdr:rowOff>
                  </to>
                </anchor>
              </controlPr>
            </control>
          </mc:Choice>
        </mc:AlternateContent>
        <mc:AlternateContent xmlns:mc="http://schemas.openxmlformats.org/markup-compatibility/2006">
          <mc:Choice Requires="x14">
            <control shapeId="24578" r:id="rId5" name="Button 2">
              <controlPr defaultSize="0" print="0" autoFill="0" autoPict="0" macro="[0]!インターバンク_ボタン2_Click">
                <anchor moveWithCells="1" sizeWithCells="1">
                  <from>
                    <xdr:col>36</xdr:col>
                    <xdr:colOff>144780</xdr:colOff>
                    <xdr:row>10</xdr:row>
                    <xdr:rowOff>0</xdr:rowOff>
                  </from>
                  <to>
                    <xdr:col>41</xdr:col>
                    <xdr:colOff>175260</xdr:colOff>
                    <xdr:row>14</xdr:row>
                    <xdr:rowOff>45720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97DA2-4A04-4F71-9D1C-E0CF2694BFF2}">
  <sheetPr codeName="Sheet13"/>
  <dimension ref="A1:C35"/>
  <sheetViews>
    <sheetView workbookViewId="0">
      <selection activeCell="J39" sqref="J39"/>
    </sheetView>
  </sheetViews>
  <sheetFormatPr defaultRowHeight="13.2"/>
  <cols>
    <col min="1" max="1" width="8.88671875" bestFit="1" customWidth="1"/>
    <col min="2" max="2" width="5.6640625" bestFit="1" customWidth="1"/>
    <col min="3" max="3" width="8.44140625" bestFit="1" customWidth="1"/>
  </cols>
  <sheetData>
    <row r="1" spans="1:3">
      <c r="A1" t="s">
        <v>379</v>
      </c>
      <c r="B1" t="s">
        <v>380</v>
      </c>
      <c r="C1" t="s">
        <v>381</v>
      </c>
    </row>
    <row r="2" spans="1:3">
      <c r="A2" t="s">
        <v>394</v>
      </c>
      <c r="B2" t="s">
        <v>395</v>
      </c>
      <c r="C2">
        <v>156.69</v>
      </c>
    </row>
    <row r="3" spans="1:3">
      <c r="A3" t="s">
        <v>394</v>
      </c>
      <c r="B3" t="s">
        <v>396</v>
      </c>
      <c r="C3">
        <v>154.1</v>
      </c>
    </row>
    <row r="4" spans="1:3">
      <c r="A4" t="s">
        <v>231</v>
      </c>
      <c r="B4" t="s">
        <v>395</v>
      </c>
      <c r="C4">
        <v>184.38</v>
      </c>
    </row>
    <row r="5" spans="1:3">
      <c r="A5" t="s">
        <v>231</v>
      </c>
      <c r="B5" t="s">
        <v>396</v>
      </c>
      <c r="C5">
        <v>181.8</v>
      </c>
    </row>
    <row r="6" spans="1:3">
      <c r="A6" t="s">
        <v>235</v>
      </c>
      <c r="B6" t="s">
        <v>395</v>
      </c>
      <c r="C6">
        <v>22.31</v>
      </c>
    </row>
    <row r="7" spans="1:3">
      <c r="A7" t="s">
        <v>235</v>
      </c>
      <c r="B7" t="s">
        <v>396</v>
      </c>
      <c r="C7">
        <v>21.7</v>
      </c>
    </row>
    <row r="8" spans="1:3">
      <c r="A8" t="s">
        <v>247</v>
      </c>
      <c r="B8" t="s">
        <v>395</v>
      </c>
      <c r="C8">
        <v>0.1086</v>
      </c>
    </row>
    <row r="9" spans="1:3">
      <c r="A9" t="s">
        <v>247</v>
      </c>
      <c r="B9" t="s">
        <v>396</v>
      </c>
      <c r="C9">
        <v>0.106</v>
      </c>
    </row>
    <row r="10" spans="1:3">
      <c r="A10" t="s">
        <v>250</v>
      </c>
      <c r="B10" t="s">
        <v>395</v>
      </c>
      <c r="C10">
        <v>20.2</v>
      </c>
    </row>
    <row r="11" spans="1:3">
      <c r="A11" t="s">
        <v>250</v>
      </c>
      <c r="B11" t="s">
        <v>396</v>
      </c>
      <c r="C11">
        <v>19.8</v>
      </c>
    </row>
    <row r="12" spans="1:3">
      <c r="A12" t="s">
        <v>253</v>
      </c>
      <c r="B12" t="s">
        <v>395</v>
      </c>
      <c r="C12">
        <v>5.01</v>
      </c>
    </row>
    <row r="13" spans="1:3">
      <c r="A13" t="s">
        <v>253</v>
      </c>
      <c r="B13" t="s">
        <v>396</v>
      </c>
      <c r="C13">
        <v>4.87</v>
      </c>
    </row>
    <row r="14" spans="1:3">
      <c r="A14" t="s">
        <v>232</v>
      </c>
      <c r="B14" t="s">
        <v>395</v>
      </c>
      <c r="C14">
        <v>212.29</v>
      </c>
    </row>
    <row r="15" spans="1:3">
      <c r="A15" t="s">
        <v>232</v>
      </c>
      <c r="B15" t="s">
        <v>396</v>
      </c>
      <c r="C15">
        <v>209.3</v>
      </c>
    </row>
    <row r="16" spans="1:3">
      <c r="A16" t="s">
        <v>241</v>
      </c>
      <c r="B16" t="s">
        <v>395</v>
      </c>
      <c r="C16">
        <v>114.58</v>
      </c>
    </row>
    <row r="17" spans="1:3">
      <c r="A17" t="s">
        <v>241</v>
      </c>
      <c r="B17" t="s">
        <v>396</v>
      </c>
      <c r="C17">
        <v>112.2</v>
      </c>
    </row>
    <row r="18" spans="1:3">
      <c r="A18" t="s">
        <v>238</v>
      </c>
      <c r="B18" t="s">
        <v>395</v>
      </c>
      <c r="C18">
        <v>105.28</v>
      </c>
    </row>
    <row r="19" spans="1:3">
      <c r="A19" t="s">
        <v>238</v>
      </c>
      <c r="B19" t="s">
        <v>396</v>
      </c>
      <c r="C19">
        <v>102.85</v>
      </c>
    </row>
    <row r="20" spans="1:3">
      <c r="A20" t="s">
        <v>397</v>
      </c>
      <c r="B20" t="s">
        <v>395</v>
      </c>
      <c r="C20">
        <v>91.38</v>
      </c>
    </row>
    <row r="21" spans="1:3">
      <c r="A21" t="s">
        <v>397</v>
      </c>
      <c r="B21" t="s">
        <v>396</v>
      </c>
      <c r="C21">
        <v>89</v>
      </c>
    </row>
    <row r="22" spans="1:3">
      <c r="A22" t="s">
        <v>244</v>
      </c>
      <c r="B22" t="s">
        <v>395</v>
      </c>
      <c r="C22">
        <v>122.18</v>
      </c>
    </row>
    <row r="23" spans="1:3">
      <c r="A23" t="s">
        <v>244</v>
      </c>
      <c r="B23" t="s">
        <v>396</v>
      </c>
      <c r="C23">
        <v>119.65</v>
      </c>
    </row>
    <row r="24" spans="1:3">
      <c r="A24" t="s">
        <v>256</v>
      </c>
      <c r="B24" t="s">
        <v>395</v>
      </c>
      <c r="C24">
        <v>5.09</v>
      </c>
    </row>
    <row r="25" spans="1:3">
      <c r="A25" t="s">
        <v>256</v>
      </c>
      <c r="B25" t="s">
        <v>396</v>
      </c>
      <c r="C25">
        <v>5</v>
      </c>
    </row>
    <row r="26" spans="1:3">
      <c r="A26" t="s">
        <v>259</v>
      </c>
      <c r="B26" t="s">
        <v>395</v>
      </c>
      <c r="C26">
        <v>2.69</v>
      </c>
    </row>
    <row r="27" spans="1:3">
      <c r="A27" t="s">
        <v>259</v>
      </c>
      <c r="B27" t="s">
        <v>396</v>
      </c>
      <c r="C27">
        <v>2.61</v>
      </c>
    </row>
    <row r="28" spans="1:3">
      <c r="A28" t="s">
        <v>398</v>
      </c>
      <c r="B28" t="s">
        <v>395</v>
      </c>
      <c r="C28">
        <v>5.9699999999999996E-3</v>
      </c>
    </row>
    <row r="29" spans="1:3">
      <c r="A29" t="s">
        <v>398</v>
      </c>
      <c r="B29" t="s">
        <v>396</v>
      </c>
      <c r="C29">
        <v>5.8100000000000001E-3</v>
      </c>
    </row>
    <row r="30" spans="1:3">
      <c r="A30" t="s">
        <v>265</v>
      </c>
      <c r="B30" t="s">
        <v>395</v>
      </c>
      <c r="C30">
        <v>38.94</v>
      </c>
    </row>
    <row r="31" spans="1:3">
      <c r="A31" t="s">
        <v>265</v>
      </c>
      <c r="B31" t="s">
        <v>396</v>
      </c>
      <c r="C31">
        <v>38.1</v>
      </c>
    </row>
    <row r="32" spans="1:3">
      <c r="A32" t="s">
        <v>399</v>
      </c>
      <c r="B32" t="s">
        <v>395</v>
      </c>
      <c r="C32">
        <v>198.48</v>
      </c>
    </row>
    <row r="33" spans="1:3">
      <c r="A33" t="s">
        <v>399</v>
      </c>
      <c r="B33" t="s">
        <v>396</v>
      </c>
      <c r="C33">
        <v>195.8</v>
      </c>
    </row>
    <row r="34" spans="1:3">
      <c r="A34" t="s">
        <v>262</v>
      </c>
      <c r="B34" t="s">
        <v>395</v>
      </c>
      <c r="C34">
        <v>9.4000000000000004E-3</v>
      </c>
    </row>
    <row r="35" spans="1:3">
      <c r="A35" t="s">
        <v>262</v>
      </c>
      <c r="B35" t="s">
        <v>396</v>
      </c>
      <c r="C35">
        <v>9.1599999999999997E-3</v>
      </c>
    </row>
  </sheetData>
  <phoneticPr fontId="1"/>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2C7EA-AAE5-409C-BB7F-0AF759975A68}">
  <sheetPr codeName="Sheet8"/>
  <dimension ref="A1:J59"/>
  <sheetViews>
    <sheetView topLeftCell="A43" workbookViewId="0">
      <selection activeCell="C62" sqref="C62"/>
    </sheetView>
  </sheetViews>
  <sheetFormatPr defaultColWidth="9.44140625" defaultRowHeight="17.25" customHeight="1"/>
  <cols>
    <col min="1" max="1" width="20.77734375" customWidth="1"/>
    <col min="2" max="3" width="12.77734375" style="1" customWidth="1"/>
    <col min="4" max="4" width="2.88671875" customWidth="1"/>
    <col min="5" max="5" width="20.77734375" customWidth="1"/>
    <col min="6" max="7" width="12.77734375" style="1" customWidth="1"/>
    <col min="8" max="8" width="3" customWidth="1"/>
  </cols>
  <sheetData>
    <row r="1" spans="1:10" ht="9" customHeight="1"/>
    <row r="2" spans="1:10" ht="9" customHeight="1"/>
    <row r="3" spans="1:10" ht="9" customHeight="1"/>
    <row r="4" spans="1:10" ht="9" customHeight="1"/>
    <row r="5" spans="1:10" ht="9" customHeight="1"/>
    <row r="6" spans="1:10" ht="9" customHeight="1" thickBot="1"/>
    <row r="7" spans="1:10" ht="15.9" customHeight="1" thickBot="1">
      <c r="A7" s="57">
        <f ca="1">TODAY()</f>
        <v>46046</v>
      </c>
      <c r="E7" s="33" t="s">
        <v>109</v>
      </c>
      <c r="F7" s="299" t="s">
        <v>29</v>
      </c>
      <c r="G7" s="300"/>
      <c r="I7">
        <f>為替!B12</f>
        <v>158.69999999999999</v>
      </c>
      <c r="J7" t="s">
        <v>209</v>
      </c>
    </row>
    <row r="8" spans="1:10" ht="15.9" customHeight="1" thickBot="1">
      <c r="A8" s="34" t="s">
        <v>27</v>
      </c>
      <c r="B8" s="301" t="s">
        <v>29</v>
      </c>
      <c r="C8" s="302"/>
      <c r="E8" s="29" t="s">
        <v>110</v>
      </c>
      <c r="F8" s="297">
        <f>ROUND(為替!C24, 3) * 1000</f>
        <v>1030</v>
      </c>
      <c r="G8" s="298"/>
      <c r="I8">
        <f>ROUNDUP(ROUNDDOWN(為替!B12, 2), 0)</f>
        <v>159</v>
      </c>
      <c r="J8" t="s">
        <v>210</v>
      </c>
    </row>
    <row r="9" spans="1:10" ht="15.9" customHeight="1" thickBot="1">
      <c r="A9" s="30" t="s">
        <v>30</v>
      </c>
      <c r="B9" s="297">
        <f>ROUND((為替!C12) * 1,2)</f>
        <v>153</v>
      </c>
      <c r="C9" s="298"/>
      <c r="E9" s="28" t="s">
        <v>111</v>
      </c>
      <c r="F9" s="297">
        <f>ROUND(為替!C24, 3) * 5000</f>
        <v>5150</v>
      </c>
      <c r="G9" s="298"/>
      <c r="I9">
        <f>ROUNDUP(ROUNDDOWN(為替!B12, 1), 0)</f>
        <v>159</v>
      </c>
      <c r="J9" t="s">
        <v>211</v>
      </c>
    </row>
    <row r="10" spans="1:10" ht="15.9" customHeight="1" thickBot="1">
      <c r="A10" s="31" t="s">
        <v>31</v>
      </c>
      <c r="B10" s="297">
        <f>ROUND((為替!C12) * 5,2)</f>
        <v>765</v>
      </c>
      <c r="C10" s="298"/>
      <c r="E10" s="29" t="s">
        <v>112</v>
      </c>
      <c r="F10" s="297">
        <f>ROUND(為替!C24, 3) * 10000</f>
        <v>10300</v>
      </c>
      <c r="G10" s="298"/>
      <c r="I10">
        <f>ROUNDUP(為替!B12,0)</f>
        <v>159</v>
      </c>
      <c r="J10" t="s">
        <v>212</v>
      </c>
    </row>
    <row r="11" spans="1:10" ht="15.9" customHeight="1" thickBot="1">
      <c r="A11" s="30" t="s">
        <v>32</v>
      </c>
      <c r="B11" s="297">
        <f>ROUND((為替!C12) * 10,2)</f>
        <v>1530</v>
      </c>
      <c r="C11" s="298"/>
      <c r="E11" s="28" t="s">
        <v>113</v>
      </c>
      <c r="F11" s="303">
        <f>ROUND(為替!C24, 3) * 50000</f>
        <v>51500</v>
      </c>
      <c r="G11" s="304"/>
      <c r="I11">
        <f>INT(為替!B12)</f>
        <v>158</v>
      </c>
      <c r="J11" t="s">
        <v>213</v>
      </c>
    </row>
    <row r="12" spans="1:10" ht="15.9" customHeight="1" thickBot="1">
      <c r="A12" s="31" t="s">
        <v>33</v>
      </c>
      <c r="B12" s="297">
        <f>ROUND((為替!C12) * 20,2)</f>
        <v>3060</v>
      </c>
      <c r="C12" s="298"/>
      <c r="I12" s="58" t="s">
        <v>216</v>
      </c>
    </row>
    <row r="13" spans="1:10" ht="15.9" customHeight="1" thickBot="1">
      <c r="A13" s="30" t="s">
        <v>34</v>
      </c>
      <c r="B13" s="297">
        <f>ROUND((為替!C12) * 50,2)</f>
        <v>7650</v>
      </c>
      <c r="C13" s="298"/>
      <c r="E13" s="33" t="s">
        <v>77</v>
      </c>
      <c r="F13" s="299" t="s">
        <v>29</v>
      </c>
      <c r="G13" s="300"/>
      <c r="I13" s="59" t="s">
        <v>215</v>
      </c>
    </row>
    <row r="14" spans="1:10" ht="15.9" customHeight="1" thickBot="1">
      <c r="A14" s="32" t="s">
        <v>35</v>
      </c>
      <c r="B14" s="303">
        <f>ROUND((為替!C12) * 100,2)</f>
        <v>15300</v>
      </c>
      <c r="C14" s="304"/>
      <c r="E14" s="28" t="s">
        <v>78</v>
      </c>
      <c r="F14" s="297">
        <f>ROUND((為替!E24) *10,2)</f>
        <v>188</v>
      </c>
      <c r="G14" s="298"/>
      <c r="J14" s="60" t="s">
        <v>217</v>
      </c>
    </row>
    <row r="15" spans="1:10" ht="15.9" customHeight="1" thickBot="1">
      <c r="E15" s="28" t="s">
        <v>79</v>
      </c>
      <c r="F15" s="297">
        <f>ROUND((為替!E24) *20,2)</f>
        <v>376</v>
      </c>
      <c r="G15" s="298"/>
      <c r="J15" s="60" t="s">
        <v>218</v>
      </c>
    </row>
    <row r="16" spans="1:10" ht="15.9" customHeight="1" thickBot="1">
      <c r="A16" s="33" t="s">
        <v>36</v>
      </c>
      <c r="B16" s="299" t="s">
        <v>29</v>
      </c>
      <c r="C16" s="300"/>
      <c r="E16" s="28" t="s">
        <v>80</v>
      </c>
      <c r="F16" s="297">
        <f>ROUND((為替!E24) *50,2)</f>
        <v>940</v>
      </c>
      <c r="G16" s="298"/>
    </row>
    <row r="17" spans="1:7" ht="15.9" customHeight="1" thickBot="1">
      <c r="A17" s="25" t="s">
        <v>37</v>
      </c>
      <c r="B17" s="303">
        <f>ROUND((為替!E12) * 5,2)</f>
        <v>900</v>
      </c>
      <c r="C17" s="304"/>
      <c r="E17" s="28" t="s">
        <v>81</v>
      </c>
      <c r="F17" s="303">
        <f>ROUND((為替!E24) *100,2)</f>
        <v>1880</v>
      </c>
      <c r="G17" s="304"/>
    </row>
    <row r="18" spans="1:7" ht="15.9" customHeight="1" thickBot="1">
      <c r="A18" s="26" t="s">
        <v>38</v>
      </c>
      <c r="B18" s="303">
        <f>ROUND((為替!E12) * 10,2)</f>
        <v>1800</v>
      </c>
      <c r="C18" s="304"/>
      <c r="E18" s="28" t="s">
        <v>82</v>
      </c>
      <c r="F18" s="303">
        <f>ROUND((為替!E24) *500,2)</f>
        <v>9400</v>
      </c>
      <c r="G18" s="304"/>
    </row>
    <row r="19" spans="1:7" ht="15.9" customHeight="1" thickBot="1">
      <c r="A19" s="25" t="s">
        <v>39</v>
      </c>
      <c r="B19" s="303">
        <f>ROUND((為替!E12) * 20,2)</f>
        <v>3600</v>
      </c>
      <c r="C19" s="304"/>
      <c r="E19" s="28" t="s">
        <v>83</v>
      </c>
      <c r="F19" s="303">
        <f>ROUND((為替!E24) *1000,2)</f>
        <v>18800</v>
      </c>
      <c r="G19" s="304"/>
    </row>
    <row r="20" spans="1:7" ht="15.9" customHeight="1" thickBot="1">
      <c r="A20" s="26" t="s">
        <v>40</v>
      </c>
      <c r="B20" s="303">
        <f>ROUND((為替!E12) * 50,2)</f>
        <v>9000</v>
      </c>
      <c r="C20" s="304"/>
    </row>
    <row r="21" spans="1:7" ht="15.9" customHeight="1" thickBot="1">
      <c r="A21" s="26" t="s">
        <v>41</v>
      </c>
      <c r="B21" s="303">
        <f>ROUND((為替!E12) * 100,2)</f>
        <v>18000</v>
      </c>
      <c r="C21" s="304"/>
      <c r="E21" s="33" t="s">
        <v>114</v>
      </c>
      <c r="F21" s="299" t="s">
        <v>29</v>
      </c>
      <c r="G21" s="300"/>
    </row>
    <row r="22" spans="1:7" ht="15.9" customHeight="1" thickBot="1">
      <c r="A22" s="27" t="s">
        <v>42</v>
      </c>
      <c r="B22" s="303">
        <f>ROUND((為替!E12) * 200,2)</f>
        <v>36000</v>
      </c>
      <c r="C22" s="304"/>
      <c r="E22" s="23" t="s">
        <v>115</v>
      </c>
      <c r="F22" s="297">
        <f>ROUND((為替!G24) *100,2)</f>
        <v>476</v>
      </c>
      <c r="G22" s="298"/>
    </row>
    <row r="23" spans="1:7" ht="15.9" customHeight="1" thickBot="1">
      <c r="A23" s="26" t="s">
        <v>43</v>
      </c>
      <c r="B23" s="303">
        <f>ROUND((為替!E12) * 500,2)</f>
        <v>90000</v>
      </c>
      <c r="C23" s="304"/>
      <c r="E23" s="22" t="s">
        <v>116</v>
      </c>
      <c r="F23" s="297">
        <f>ROUND((為替!G24) *200,2)</f>
        <v>952</v>
      </c>
      <c r="G23" s="298"/>
    </row>
    <row r="24" spans="1:7" ht="15.9" customHeight="1" thickBot="1">
      <c r="E24" s="23" t="s">
        <v>117</v>
      </c>
      <c r="F24" s="297">
        <f>ROUND((為替!G24) *500,2)</f>
        <v>2380</v>
      </c>
      <c r="G24" s="298"/>
    </row>
    <row r="25" spans="1:7" ht="15.9" customHeight="1" thickBot="1">
      <c r="A25" s="33" t="s">
        <v>19</v>
      </c>
      <c r="B25" s="299" t="s">
        <v>29</v>
      </c>
      <c r="C25" s="300"/>
      <c r="E25" s="22" t="s">
        <v>118</v>
      </c>
      <c r="F25" s="297">
        <f>ROUND((為替!G24) *1000,2)</f>
        <v>4760</v>
      </c>
      <c r="G25" s="298"/>
    </row>
    <row r="26" spans="1:7" ht="15.9" customHeight="1" thickBot="1">
      <c r="A26" s="23" t="s">
        <v>50</v>
      </c>
      <c r="B26" s="297">
        <f>ROUND((為替!G12) * 5,2)</f>
        <v>1035</v>
      </c>
      <c r="C26" s="298"/>
      <c r="E26" s="24" t="s">
        <v>119</v>
      </c>
      <c r="F26" s="303">
        <f>ROUND((為替!G24) *2000,2)</f>
        <v>9520</v>
      </c>
      <c r="G26" s="304"/>
    </row>
    <row r="27" spans="1:7" ht="15.9" customHeight="1" thickBot="1">
      <c r="A27" s="22" t="s">
        <v>51</v>
      </c>
      <c r="B27" s="297">
        <f>ROUND((為替!G12) * 10,2)</f>
        <v>2070</v>
      </c>
      <c r="C27" s="298"/>
      <c r="F27" s="2"/>
      <c r="G27" s="2"/>
    </row>
    <row r="28" spans="1:7" ht="15.9" customHeight="1" thickBot="1">
      <c r="A28" s="23" t="s">
        <v>52</v>
      </c>
      <c r="B28" s="297">
        <f>ROUND((為替!G12) * 20,2)</f>
        <v>4140</v>
      </c>
      <c r="C28" s="298"/>
      <c r="E28" s="35" t="s">
        <v>11</v>
      </c>
      <c r="F28" s="299" t="s">
        <v>29</v>
      </c>
      <c r="G28" s="300"/>
    </row>
    <row r="29" spans="1:7" ht="15.9" customHeight="1" thickBot="1">
      <c r="A29" s="22" t="s">
        <v>53</v>
      </c>
      <c r="B29" s="303">
        <f>ROUND((為替!G12) * 50,2)</f>
        <v>10350</v>
      </c>
      <c r="C29" s="304"/>
      <c r="E29" s="22" t="s">
        <v>70</v>
      </c>
      <c r="F29" s="297">
        <f>ROUND((為替!I24) *20,2)</f>
        <v>96.8</v>
      </c>
      <c r="G29" s="298"/>
    </row>
    <row r="30" spans="1:7" ht="15.9" customHeight="1" thickBot="1">
      <c r="E30" s="23" t="s">
        <v>71</v>
      </c>
      <c r="F30" s="297">
        <f>ROUND((為替!I24) *50,2)</f>
        <v>242</v>
      </c>
      <c r="G30" s="298"/>
    </row>
    <row r="31" spans="1:7" ht="15.9" customHeight="1" thickBot="1">
      <c r="A31" s="33" t="s">
        <v>120</v>
      </c>
      <c r="B31" s="299" t="s">
        <v>29</v>
      </c>
      <c r="C31" s="300"/>
      <c r="E31" s="22" t="s">
        <v>72</v>
      </c>
      <c r="F31" s="297">
        <f>ROUND((為替!I24) *100,2)</f>
        <v>484</v>
      </c>
      <c r="G31" s="298"/>
    </row>
    <row r="32" spans="1:7" ht="15.9" customHeight="1" thickBot="1">
      <c r="A32" s="23" t="s">
        <v>44</v>
      </c>
      <c r="B32" s="303">
        <f>ROUND((為替!I12) * 1,2)</f>
        <v>21</v>
      </c>
      <c r="C32" s="304"/>
      <c r="E32" s="23" t="s">
        <v>73</v>
      </c>
      <c r="F32" s="303">
        <f>ROUND((為替!I24) *500,2)</f>
        <v>2420</v>
      </c>
      <c r="G32" s="304"/>
    </row>
    <row r="33" spans="1:7" ht="15.9" customHeight="1" thickBot="1">
      <c r="A33" s="22" t="s">
        <v>45</v>
      </c>
      <c r="B33" s="303">
        <f>ROUND((為替!I12) * 5,2)</f>
        <v>105</v>
      </c>
      <c r="C33" s="304"/>
      <c r="E33" s="22" t="s">
        <v>74</v>
      </c>
      <c r="F33" s="303">
        <f>ROUND((為替!I24) *1000,2)</f>
        <v>4840</v>
      </c>
      <c r="G33" s="304"/>
    </row>
    <row r="34" spans="1:7" ht="15.9" customHeight="1" thickBot="1">
      <c r="A34" s="23" t="s">
        <v>46</v>
      </c>
      <c r="B34" s="303">
        <f>ROUND((為替!I12) * 10,2)</f>
        <v>210</v>
      </c>
      <c r="C34" s="304"/>
    </row>
    <row r="35" spans="1:7" ht="15.9" customHeight="1" thickBot="1">
      <c r="A35" s="22" t="s">
        <v>47</v>
      </c>
      <c r="B35" s="303">
        <f>ROUND((為替!I12) * 20,2)</f>
        <v>420</v>
      </c>
      <c r="C35" s="304"/>
      <c r="E35" s="35" t="s">
        <v>95</v>
      </c>
      <c r="F35" s="299" t="s">
        <v>29</v>
      </c>
      <c r="G35" s="300"/>
    </row>
    <row r="36" spans="1:7" ht="15.9" customHeight="1" thickBot="1">
      <c r="A36" s="23" t="s">
        <v>48</v>
      </c>
      <c r="B36" s="303">
        <f>ROUND((為替!I12) * 50,2)</f>
        <v>1050</v>
      </c>
      <c r="C36" s="304"/>
      <c r="E36" s="22" t="s">
        <v>128</v>
      </c>
      <c r="F36" s="297">
        <f>ROUND((為替!K24) *20,2)</f>
        <v>49.4</v>
      </c>
      <c r="G36" s="298"/>
    </row>
    <row r="37" spans="1:7" ht="15.9" customHeight="1" thickBot="1">
      <c r="A37" s="22" t="s">
        <v>49</v>
      </c>
      <c r="B37" s="303">
        <f>ROUND((為替!I12) * 100,2)</f>
        <v>2100</v>
      </c>
      <c r="C37" s="304"/>
      <c r="E37" s="22" t="s">
        <v>96</v>
      </c>
      <c r="F37" s="297">
        <f>ROUND((為替!K24) *50,2)</f>
        <v>123.5</v>
      </c>
      <c r="G37" s="298"/>
    </row>
    <row r="38" spans="1:7" ht="15.9" customHeight="1" thickBot="1">
      <c r="B38" s="2"/>
      <c r="C38" s="2"/>
      <c r="E38" s="22" t="s">
        <v>97</v>
      </c>
      <c r="F38" s="297">
        <f>ROUND((為替!K24) *100,2)</f>
        <v>247</v>
      </c>
      <c r="G38" s="298"/>
    </row>
    <row r="39" spans="1:7" ht="15.9" customHeight="1" thickBot="1">
      <c r="A39" s="35" t="s">
        <v>6</v>
      </c>
      <c r="B39" s="299" t="s">
        <v>29</v>
      </c>
      <c r="C39" s="300"/>
      <c r="E39" s="22" t="s">
        <v>98</v>
      </c>
      <c r="F39" s="303">
        <f>ROUND((為替!K24) *200,2)</f>
        <v>494</v>
      </c>
      <c r="G39" s="304"/>
    </row>
    <row r="40" spans="1:7" ht="15.9" customHeight="1" thickBot="1">
      <c r="A40" s="22" t="s">
        <v>54</v>
      </c>
      <c r="B40" s="297">
        <f>ROUND((為替!K12) * 5,2)</f>
        <v>520</v>
      </c>
      <c r="C40" s="298"/>
      <c r="E40" s="22" t="s">
        <v>99</v>
      </c>
      <c r="F40" s="303">
        <f>ROUND((為替!K24) *500,2)</f>
        <v>1235</v>
      </c>
      <c r="G40" s="304"/>
    </row>
    <row r="41" spans="1:7" ht="15.9" customHeight="1" thickBot="1">
      <c r="A41" s="23" t="s">
        <v>55</v>
      </c>
      <c r="B41" s="303">
        <f>ROUND((為替!K12) * 10,2)</f>
        <v>1040</v>
      </c>
      <c r="C41" s="304"/>
      <c r="E41" s="22" t="s">
        <v>100</v>
      </c>
      <c r="F41" s="303">
        <f>ROUND((為替!K24) *1000,2)</f>
        <v>2470</v>
      </c>
      <c r="G41" s="304"/>
    </row>
    <row r="42" spans="1:7" ht="15.9" customHeight="1" thickBot="1">
      <c r="A42" s="22" t="s">
        <v>56</v>
      </c>
      <c r="B42" s="303">
        <f>ROUND((為替!K12) * 20,2)</f>
        <v>2080</v>
      </c>
      <c r="C42" s="304"/>
    </row>
    <row r="43" spans="1:7" ht="15.9" customHeight="1" thickBot="1">
      <c r="A43" s="23" t="s">
        <v>57</v>
      </c>
      <c r="B43" s="303">
        <f>ROUND((為替!K12) * 50,2)</f>
        <v>5200</v>
      </c>
      <c r="C43" s="304"/>
      <c r="E43" s="35" t="s">
        <v>101</v>
      </c>
      <c r="F43" s="299" t="s">
        <v>29</v>
      </c>
      <c r="G43" s="300"/>
    </row>
    <row r="44" spans="1:7" ht="15.9" customHeight="1" thickBot="1">
      <c r="A44" s="22" t="s">
        <v>58</v>
      </c>
      <c r="B44" s="303">
        <f>ROUND((為替!K12) * 100,2)</f>
        <v>10400</v>
      </c>
      <c r="C44" s="304"/>
      <c r="E44" s="22" t="s">
        <v>102</v>
      </c>
      <c r="F44" s="297">
        <f>ROUND(為替!M24, 4) * 1000</f>
        <v>7.8</v>
      </c>
      <c r="G44" s="298"/>
    </row>
    <row r="45" spans="1:7" ht="15.9" customHeight="1" thickBot="1">
      <c r="B45" s="2"/>
      <c r="C45" s="2"/>
      <c r="E45" s="22" t="s">
        <v>103</v>
      </c>
      <c r="F45" s="297">
        <f>ROUND(為替!M24, 4) * 2000</f>
        <v>15.6</v>
      </c>
      <c r="G45" s="298"/>
    </row>
    <row r="46" spans="1:7" ht="15.9" customHeight="1" thickBot="1">
      <c r="A46" s="35" t="s">
        <v>18</v>
      </c>
      <c r="B46" s="299" t="s">
        <v>29</v>
      </c>
      <c r="C46" s="300"/>
      <c r="E46" s="22" t="s">
        <v>104</v>
      </c>
      <c r="F46" s="297">
        <f>ROUND(為替!M24, 4) * 5000</f>
        <v>39</v>
      </c>
      <c r="G46" s="298"/>
    </row>
    <row r="47" spans="1:7" ht="15.9" customHeight="1" thickBot="1">
      <c r="A47" s="22" t="s">
        <v>59</v>
      </c>
      <c r="B47" s="297">
        <f>ROUND((為替!M12) * 5,2)</f>
        <v>550</v>
      </c>
      <c r="C47" s="298"/>
      <c r="E47" s="22" t="s">
        <v>105</v>
      </c>
      <c r="F47" s="303">
        <f>ROUND(為替!M24, 4) * 10000</f>
        <v>78</v>
      </c>
      <c r="G47" s="304"/>
    </row>
    <row r="48" spans="1:7" ht="15.9" customHeight="1" thickBot="1">
      <c r="A48" s="23" t="s">
        <v>60</v>
      </c>
      <c r="B48" s="297">
        <f>ROUND((為替!M12) * 10,2)</f>
        <v>1100</v>
      </c>
      <c r="C48" s="298"/>
      <c r="E48" s="22" t="s">
        <v>106</v>
      </c>
      <c r="F48" s="303">
        <f>ROUND(為替!M24, 4) * 20000</f>
        <v>156</v>
      </c>
      <c r="G48" s="304"/>
    </row>
    <row r="49" spans="1:7" ht="15.9" customHeight="1" thickBot="1">
      <c r="A49" s="22" t="s">
        <v>61</v>
      </c>
      <c r="B49" s="297">
        <f>ROUND((為替!M12) * 20,2)</f>
        <v>2200</v>
      </c>
      <c r="C49" s="298"/>
      <c r="E49" s="22" t="s">
        <v>107</v>
      </c>
      <c r="F49" s="303">
        <f>ROUND(為替!M24, 4) * 50000</f>
        <v>390</v>
      </c>
      <c r="G49" s="304"/>
    </row>
    <row r="50" spans="1:7" ht="15.9" customHeight="1" thickBot="1">
      <c r="A50" s="23" t="s">
        <v>62</v>
      </c>
      <c r="B50" s="297">
        <f>ROUND((為替!M12) * 50,2)</f>
        <v>5500</v>
      </c>
      <c r="C50" s="298"/>
      <c r="E50" s="22" t="s">
        <v>108</v>
      </c>
      <c r="F50" s="303">
        <f>ROUND(為替!M24, 4) * 100000</f>
        <v>780</v>
      </c>
      <c r="G50" s="304"/>
    </row>
    <row r="51" spans="1:7" ht="15.9" customHeight="1" thickBot="1">
      <c r="A51" s="24" t="s">
        <v>63</v>
      </c>
      <c r="B51" s="305">
        <f>ROUND((為替!M12) * 100,2)</f>
        <v>11000</v>
      </c>
      <c r="C51" s="304"/>
    </row>
    <row r="52" spans="1:7" ht="15.9" customHeight="1" thickBot="1">
      <c r="B52" s="2"/>
      <c r="C52" s="2"/>
      <c r="E52" s="35" t="s">
        <v>121</v>
      </c>
      <c r="F52" s="299" t="s">
        <v>29</v>
      </c>
      <c r="G52" s="300"/>
    </row>
    <row r="53" spans="1:7" ht="15.9" customHeight="1" thickBot="1">
      <c r="A53" s="35" t="s">
        <v>64</v>
      </c>
      <c r="B53" s="299" t="s">
        <v>29</v>
      </c>
      <c r="C53" s="300"/>
      <c r="E53" s="22" t="s">
        <v>122</v>
      </c>
      <c r="F53" s="303">
        <f>ROUND(為替!O24, 3) * 1</f>
        <v>36</v>
      </c>
      <c r="G53" s="304"/>
    </row>
    <row r="54" spans="1:7" ht="15.9" customHeight="1" thickBot="1">
      <c r="A54" s="22" t="s">
        <v>65</v>
      </c>
      <c r="B54" s="297">
        <f>ROUND((為替!O12) *2,2)</f>
        <v>238</v>
      </c>
      <c r="C54" s="298"/>
      <c r="E54" s="22" t="s">
        <v>123</v>
      </c>
      <c r="F54" s="303">
        <f>ROUND(為替!O24, 3) * 5</f>
        <v>180</v>
      </c>
      <c r="G54" s="304"/>
    </row>
    <row r="55" spans="1:7" ht="15.9" customHeight="1" thickBot="1">
      <c r="A55" s="23" t="s">
        <v>66</v>
      </c>
      <c r="B55" s="297">
        <f>ROUND((為替!O12) *5,2)</f>
        <v>595</v>
      </c>
      <c r="C55" s="298"/>
      <c r="E55" s="22" t="s">
        <v>124</v>
      </c>
      <c r="F55" s="303">
        <f>ROUND(為替!O24, 3) * 10</f>
        <v>360</v>
      </c>
      <c r="G55" s="304"/>
    </row>
    <row r="56" spans="1:7" ht="15.9" customHeight="1" thickBot="1">
      <c r="A56" s="22" t="s">
        <v>67</v>
      </c>
      <c r="B56" s="297">
        <f>ROUND((為替!O12) *10,2)</f>
        <v>1190</v>
      </c>
      <c r="C56" s="298"/>
      <c r="E56" s="22" t="s">
        <v>125</v>
      </c>
      <c r="F56" s="303">
        <f>ROUND(為替!O24, 3) * 20</f>
        <v>720</v>
      </c>
      <c r="G56" s="304"/>
    </row>
    <row r="57" spans="1:7" ht="15.9" customHeight="1" thickBot="1">
      <c r="A57" s="23" t="s">
        <v>68</v>
      </c>
      <c r="B57" s="303">
        <f>ROUND((為替!O12) *50,2)</f>
        <v>5950</v>
      </c>
      <c r="C57" s="304"/>
      <c r="E57" s="22" t="s">
        <v>126</v>
      </c>
      <c r="F57" s="303">
        <f>ROUND(為替!O24, 3) * 50</f>
        <v>1800</v>
      </c>
      <c r="G57" s="304"/>
    </row>
    <row r="58" spans="1:7" ht="15.9" customHeight="1" thickBot="1">
      <c r="A58" s="22" t="s">
        <v>69</v>
      </c>
      <c r="B58" s="303">
        <f>ROUND((為替!O12) *100,2)</f>
        <v>11900</v>
      </c>
      <c r="C58" s="304"/>
      <c r="E58" s="22" t="s">
        <v>127</v>
      </c>
      <c r="F58" s="303">
        <f>ROUND(為替!O24, 3) * 100</f>
        <v>3600</v>
      </c>
      <c r="G58" s="304"/>
    </row>
    <row r="59" spans="1:7" ht="16.5" customHeight="1"/>
  </sheetData>
  <sheetProtection algorithmName="SHA-512" hashValue="iChhgUAvaVXxpQq+YfxsWGd82kZnFMIjDq2qFL1vnIxTw3PVyWsYQQtAO09d+WL81KeYElRCrEfgWpZcr6WuXA==" saltValue="oLlwC/En+tcUZi/LOAwElg==" spinCount="100000" sheet="1" objects="1" scenarios="1"/>
  <mergeCells count="91">
    <mergeCell ref="B58:C58"/>
    <mergeCell ref="F58:G58"/>
    <mergeCell ref="B56:C56"/>
    <mergeCell ref="F56:G56"/>
    <mergeCell ref="B57:C57"/>
    <mergeCell ref="F57:G57"/>
    <mergeCell ref="B54:C54"/>
    <mergeCell ref="F54:G54"/>
    <mergeCell ref="B55:C55"/>
    <mergeCell ref="F55:G55"/>
    <mergeCell ref="B51:C51"/>
    <mergeCell ref="F52:G52"/>
    <mergeCell ref="B53:C53"/>
    <mergeCell ref="F53:G53"/>
    <mergeCell ref="B49:C49"/>
    <mergeCell ref="F49:G49"/>
    <mergeCell ref="B50:C50"/>
    <mergeCell ref="F50:G50"/>
    <mergeCell ref="B47:C47"/>
    <mergeCell ref="F47:G47"/>
    <mergeCell ref="B48:C48"/>
    <mergeCell ref="F48:G48"/>
    <mergeCell ref="F45:G45"/>
    <mergeCell ref="B46:C46"/>
    <mergeCell ref="F46:G46"/>
    <mergeCell ref="B43:C43"/>
    <mergeCell ref="F43:G43"/>
    <mergeCell ref="B44:C44"/>
    <mergeCell ref="F44:G44"/>
    <mergeCell ref="B41:C41"/>
    <mergeCell ref="F41:G41"/>
    <mergeCell ref="B42:C42"/>
    <mergeCell ref="B39:C39"/>
    <mergeCell ref="F39:G39"/>
    <mergeCell ref="B40:C40"/>
    <mergeCell ref="F40:G40"/>
    <mergeCell ref="B37:C37"/>
    <mergeCell ref="F37:G37"/>
    <mergeCell ref="F38:G38"/>
    <mergeCell ref="B35:C35"/>
    <mergeCell ref="F35:G35"/>
    <mergeCell ref="B36:C36"/>
    <mergeCell ref="F36:G36"/>
    <mergeCell ref="B33:C33"/>
    <mergeCell ref="F33:G33"/>
    <mergeCell ref="B34:C34"/>
    <mergeCell ref="B31:C31"/>
    <mergeCell ref="F31:G31"/>
    <mergeCell ref="B32:C32"/>
    <mergeCell ref="F32:G32"/>
    <mergeCell ref="B29:C29"/>
    <mergeCell ref="F29:G29"/>
    <mergeCell ref="F30:G30"/>
    <mergeCell ref="B27:C27"/>
    <mergeCell ref="B28:C28"/>
    <mergeCell ref="F28:G28"/>
    <mergeCell ref="B25:C25"/>
    <mergeCell ref="F25:G25"/>
    <mergeCell ref="B26:C26"/>
    <mergeCell ref="F26:G26"/>
    <mergeCell ref="B23:C23"/>
    <mergeCell ref="F23:G23"/>
    <mergeCell ref="F24:G24"/>
    <mergeCell ref="B21:C21"/>
    <mergeCell ref="F21:G21"/>
    <mergeCell ref="B22:C22"/>
    <mergeCell ref="F22:G22"/>
    <mergeCell ref="B19:C19"/>
    <mergeCell ref="F19:G19"/>
    <mergeCell ref="B20:C20"/>
    <mergeCell ref="B17:C17"/>
    <mergeCell ref="F17:G17"/>
    <mergeCell ref="B18:C18"/>
    <mergeCell ref="F18:G18"/>
    <mergeCell ref="F15:G15"/>
    <mergeCell ref="B16:C16"/>
    <mergeCell ref="F16:G16"/>
    <mergeCell ref="B13:C13"/>
    <mergeCell ref="F13:G13"/>
    <mergeCell ref="B14:C14"/>
    <mergeCell ref="F14:G14"/>
    <mergeCell ref="B11:C11"/>
    <mergeCell ref="F11:G11"/>
    <mergeCell ref="B12:C12"/>
    <mergeCell ref="B9:C9"/>
    <mergeCell ref="F9:G9"/>
    <mergeCell ref="B10:C10"/>
    <mergeCell ref="F10:G10"/>
    <mergeCell ref="F7:G7"/>
    <mergeCell ref="B8:C8"/>
    <mergeCell ref="F8:G8"/>
  </mergeCells>
  <phoneticPr fontId="1"/>
  <pageMargins left="0.15748031496062992" right="0.15748031496062992" top="7.874015748031496E-2" bottom="7.874015748031496E-2"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ボタン2_Click">
                <anchor moveWithCells="1" sizeWithCells="1">
                  <from>
                    <xdr:col>5</xdr:col>
                    <xdr:colOff>38100</xdr:colOff>
                    <xdr:row>59</xdr:row>
                    <xdr:rowOff>60960</xdr:rowOff>
                  </from>
                  <to>
                    <xdr:col>6</xdr:col>
                    <xdr:colOff>952500</xdr:colOff>
                    <xdr:row>62</xdr:row>
                    <xdr:rowOff>60960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6593A-2FF4-4CFF-82CA-20410C847CD5}">
  <sheetPr codeName="Sheet9"/>
  <dimension ref="A1:AH77"/>
  <sheetViews>
    <sheetView topLeftCell="A28" workbookViewId="0">
      <selection activeCell="AL48" sqref="AL48"/>
    </sheetView>
  </sheetViews>
  <sheetFormatPr defaultColWidth="2.109375" defaultRowHeight="11.25" customHeight="1"/>
  <cols>
    <col min="1" max="18" width="2.109375" style="3"/>
    <col min="19" max="19" width="9.33203125" style="3" customWidth="1"/>
    <col min="20" max="22" width="2.109375" style="4"/>
    <col min="23" max="23" width="10.6640625" style="4" customWidth="1"/>
    <col min="24" max="34" width="2.109375" style="4"/>
    <col min="35" max="16384" width="2.109375" style="3"/>
  </cols>
  <sheetData>
    <row r="1" spans="1:34" ht="11.25" customHeight="1">
      <c r="A1" s="312">
        <f ca="1">TODAY()</f>
        <v>46046</v>
      </c>
      <c r="B1" s="313"/>
      <c r="C1" s="313"/>
      <c r="D1" s="313"/>
      <c r="E1" s="313"/>
      <c r="F1" s="313"/>
      <c r="G1" s="313"/>
      <c r="H1" s="313"/>
      <c r="I1" s="313"/>
      <c r="J1" s="313"/>
      <c r="K1" s="313"/>
      <c r="L1" s="270" t="s">
        <v>143</v>
      </c>
      <c r="M1" s="270"/>
      <c r="N1" s="270"/>
      <c r="O1" s="270"/>
      <c r="P1" s="270"/>
      <c r="Q1" s="270"/>
      <c r="R1" s="270"/>
      <c r="S1" s="270"/>
      <c r="T1" s="270"/>
      <c r="U1" s="270"/>
      <c r="V1" s="270"/>
      <c r="W1" s="270"/>
    </row>
    <row r="2" spans="1:34" ht="9.6" customHeight="1">
      <c r="A2" s="313"/>
      <c r="B2" s="313"/>
      <c r="C2" s="313"/>
      <c r="D2" s="313"/>
      <c r="E2" s="313"/>
      <c r="F2" s="313"/>
      <c r="G2" s="313"/>
      <c r="H2" s="313"/>
      <c r="I2" s="313"/>
      <c r="J2" s="313"/>
      <c r="K2" s="313"/>
      <c r="L2" s="271"/>
      <c r="M2" s="271"/>
      <c r="N2" s="271"/>
      <c r="O2" s="271"/>
      <c r="P2" s="271"/>
      <c r="Q2" s="271"/>
      <c r="R2" s="271"/>
      <c r="S2" s="271"/>
      <c r="T2" s="271"/>
      <c r="U2" s="271"/>
      <c r="V2" s="271"/>
      <c r="W2" s="271"/>
    </row>
    <row r="3" spans="1:34" ht="11.25" customHeight="1">
      <c r="L3" s="314" t="s">
        <v>88</v>
      </c>
      <c r="M3" s="314"/>
      <c r="N3" s="314"/>
      <c r="O3" s="314"/>
      <c r="P3" s="314"/>
      <c r="Q3" s="314"/>
      <c r="R3" s="314"/>
      <c r="S3" s="314"/>
      <c r="T3" s="314"/>
      <c r="U3" s="314"/>
      <c r="V3" s="314"/>
      <c r="W3" s="314"/>
    </row>
    <row r="4" spans="1:34" ht="11.25" customHeight="1">
      <c r="L4" s="256"/>
      <c r="M4" s="256"/>
      <c r="N4" s="256"/>
      <c r="O4" s="256"/>
      <c r="P4" s="256"/>
      <c r="Q4" s="256"/>
      <c r="R4" s="256"/>
      <c r="S4" s="256"/>
      <c r="T4" s="256"/>
      <c r="U4" s="256"/>
      <c r="V4" s="256"/>
      <c r="W4" s="256"/>
    </row>
    <row r="5" spans="1:34" ht="1.95" customHeight="1">
      <c r="L5" s="256"/>
      <c r="M5" s="256"/>
      <c r="N5" s="256"/>
      <c r="O5" s="256"/>
      <c r="P5" s="256"/>
      <c r="Q5" s="256"/>
      <c r="R5" s="256"/>
      <c r="S5" s="256"/>
      <c r="T5" s="256"/>
      <c r="U5" s="256"/>
      <c r="V5" s="256"/>
      <c r="W5" s="256"/>
    </row>
    <row r="6" spans="1:34" ht="11.25" customHeight="1">
      <c r="A6" s="270" t="s">
        <v>85</v>
      </c>
      <c r="B6" s="270"/>
      <c r="C6" s="270"/>
      <c r="D6" s="270"/>
      <c r="E6" s="270"/>
      <c r="F6" s="270"/>
      <c r="G6" s="270"/>
      <c r="H6" s="270"/>
      <c r="I6" s="270"/>
      <c r="J6" s="270"/>
      <c r="K6" s="270"/>
      <c r="L6" s="270"/>
      <c r="M6" s="270"/>
      <c r="N6" s="270"/>
      <c r="O6" s="270"/>
      <c r="P6" s="270"/>
      <c r="Q6" s="270"/>
      <c r="R6" s="270"/>
      <c r="S6" s="7"/>
      <c r="T6" s="276" t="s">
        <v>86</v>
      </c>
      <c r="U6" s="276"/>
      <c r="V6" s="276"/>
      <c r="W6" s="276"/>
      <c r="X6" s="276"/>
      <c r="Y6" s="276"/>
      <c r="Z6" s="276"/>
      <c r="AA6" s="276"/>
      <c r="AB6" s="276"/>
      <c r="AC6" s="276"/>
      <c r="AD6" s="276"/>
      <c r="AE6" s="276"/>
      <c r="AF6" s="276"/>
      <c r="AG6" s="276"/>
      <c r="AH6" s="276"/>
    </row>
    <row r="7" spans="1:34" ht="7.5" customHeight="1">
      <c r="A7" s="271"/>
      <c r="B7" s="271"/>
      <c r="C7" s="271"/>
      <c r="D7" s="271"/>
      <c r="E7" s="271"/>
      <c r="F7" s="271"/>
      <c r="G7" s="271"/>
      <c r="H7" s="271"/>
      <c r="I7" s="271"/>
      <c r="J7" s="271"/>
      <c r="K7" s="271"/>
      <c r="L7" s="271"/>
      <c r="M7" s="271"/>
      <c r="N7" s="271"/>
      <c r="O7" s="271"/>
      <c r="P7" s="271"/>
      <c r="Q7" s="271"/>
      <c r="R7" s="271"/>
      <c r="S7" s="7"/>
      <c r="T7" s="277"/>
      <c r="U7" s="277"/>
      <c r="V7" s="277"/>
      <c r="W7" s="277"/>
      <c r="X7" s="277"/>
      <c r="Y7" s="277"/>
      <c r="Z7" s="277"/>
      <c r="AA7" s="277"/>
      <c r="AB7" s="277"/>
      <c r="AC7" s="277"/>
      <c r="AD7" s="277"/>
      <c r="AE7" s="277"/>
      <c r="AF7" s="277"/>
      <c r="AG7" s="277"/>
      <c r="AH7" s="277"/>
    </row>
    <row r="8" spans="1:34" ht="10.95" customHeight="1">
      <c r="A8" s="15"/>
      <c r="B8" s="15"/>
      <c r="C8" s="15"/>
      <c r="D8" s="15"/>
      <c r="E8" s="15"/>
      <c r="F8" s="15"/>
      <c r="G8" s="16"/>
      <c r="H8" s="306" t="s">
        <v>12</v>
      </c>
      <c r="I8" s="306"/>
      <c r="J8" s="306"/>
      <c r="K8" s="306"/>
      <c r="L8" s="306"/>
      <c r="M8" s="306"/>
      <c r="N8" s="306"/>
      <c r="O8" s="306"/>
      <c r="P8" s="306"/>
      <c r="Q8" s="306"/>
      <c r="R8" s="306"/>
      <c r="S8" s="13"/>
      <c r="T8" s="309">
        <f>ROUND(為替!C12, 3) * 1</f>
        <v>153</v>
      </c>
      <c r="U8" s="309"/>
      <c r="V8" s="309"/>
      <c r="W8" s="309"/>
      <c r="X8" s="309"/>
      <c r="Y8" s="309"/>
      <c r="Z8" s="309"/>
      <c r="AA8" s="309"/>
      <c r="AB8" s="309"/>
      <c r="AC8" s="309"/>
      <c r="AD8" s="309"/>
      <c r="AE8" s="309"/>
      <c r="AF8" s="309"/>
      <c r="AG8" s="309"/>
      <c r="AH8" s="309"/>
    </row>
    <row r="9" spans="1:34" ht="10.95" customHeight="1">
      <c r="A9" s="17"/>
      <c r="B9" s="17"/>
      <c r="C9" s="17"/>
      <c r="D9" s="17"/>
      <c r="E9" s="17"/>
      <c r="F9" s="17"/>
      <c r="G9" s="17"/>
      <c r="H9" s="307"/>
      <c r="I9" s="307"/>
      <c r="J9" s="307"/>
      <c r="K9" s="307"/>
      <c r="L9" s="307"/>
      <c r="M9" s="307"/>
      <c r="N9" s="307"/>
      <c r="O9" s="307"/>
      <c r="P9" s="307"/>
      <c r="Q9" s="307"/>
      <c r="R9" s="307"/>
      <c r="S9" s="12"/>
      <c r="T9" s="310"/>
      <c r="U9" s="310"/>
      <c r="V9" s="310"/>
      <c r="W9" s="310"/>
      <c r="X9" s="310"/>
      <c r="Y9" s="310"/>
      <c r="Z9" s="310"/>
      <c r="AA9" s="310"/>
      <c r="AB9" s="310"/>
      <c r="AC9" s="310"/>
      <c r="AD9" s="310"/>
      <c r="AE9" s="310"/>
      <c r="AF9" s="310"/>
      <c r="AG9" s="310"/>
      <c r="AH9" s="310"/>
    </row>
    <row r="10" spans="1:34" ht="10.95" customHeight="1">
      <c r="A10" s="17"/>
      <c r="B10" s="17"/>
      <c r="C10" s="17"/>
      <c r="D10" s="17"/>
      <c r="E10" s="17"/>
      <c r="F10" s="17"/>
      <c r="G10" s="17"/>
      <c r="H10" s="307"/>
      <c r="I10" s="307"/>
      <c r="J10" s="307"/>
      <c r="K10" s="307"/>
      <c r="L10" s="307"/>
      <c r="M10" s="307"/>
      <c r="N10" s="307"/>
      <c r="O10" s="307"/>
      <c r="P10" s="307"/>
      <c r="Q10" s="307"/>
      <c r="R10" s="307"/>
      <c r="S10" s="12"/>
      <c r="T10" s="310"/>
      <c r="U10" s="310"/>
      <c r="V10" s="310"/>
      <c r="W10" s="310"/>
      <c r="X10" s="310"/>
      <c r="Y10" s="310"/>
      <c r="Z10" s="310"/>
      <c r="AA10" s="310"/>
      <c r="AB10" s="310"/>
      <c r="AC10" s="310"/>
      <c r="AD10" s="310"/>
      <c r="AE10" s="310"/>
      <c r="AF10" s="310"/>
      <c r="AG10" s="310"/>
      <c r="AH10" s="310"/>
    </row>
    <row r="11" spans="1:34" ht="10.95" customHeight="1">
      <c r="A11" s="17"/>
      <c r="B11" s="17"/>
      <c r="C11" s="17"/>
      <c r="D11" s="17"/>
      <c r="E11" s="17"/>
      <c r="F11" s="17"/>
      <c r="G11" s="17"/>
      <c r="H11" s="307"/>
      <c r="I11" s="307"/>
      <c r="J11" s="307"/>
      <c r="K11" s="307"/>
      <c r="L11" s="307"/>
      <c r="M11" s="307"/>
      <c r="N11" s="307"/>
      <c r="O11" s="307"/>
      <c r="P11" s="307"/>
      <c r="Q11" s="307"/>
      <c r="R11" s="307"/>
      <c r="S11" s="12"/>
      <c r="T11" s="310"/>
      <c r="U11" s="310"/>
      <c r="V11" s="310"/>
      <c r="W11" s="310"/>
      <c r="X11" s="310"/>
      <c r="Y11" s="310"/>
      <c r="Z11" s="310"/>
      <c r="AA11" s="310"/>
      <c r="AB11" s="310"/>
      <c r="AC11" s="310"/>
      <c r="AD11" s="310"/>
      <c r="AE11" s="310"/>
      <c r="AF11" s="310"/>
      <c r="AG11" s="310"/>
      <c r="AH11" s="310"/>
    </row>
    <row r="12" spans="1:34" ht="18.75" customHeight="1">
      <c r="A12" s="18"/>
      <c r="B12" s="18"/>
      <c r="C12" s="18"/>
      <c r="D12" s="18"/>
      <c r="E12" s="18"/>
      <c r="F12" s="18"/>
      <c r="G12" s="18"/>
      <c r="H12" s="308"/>
      <c r="I12" s="308"/>
      <c r="J12" s="308"/>
      <c r="K12" s="308"/>
      <c r="L12" s="308"/>
      <c r="M12" s="308"/>
      <c r="N12" s="308"/>
      <c r="O12" s="308"/>
      <c r="P12" s="308"/>
      <c r="Q12" s="308"/>
      <c r="R12" s="308"/>
      <c r="S12" s="14"/>
      <c r="T12" s="311"/>
      <c r="U12" s="311"/>
      <c r="V12" s="311"/>
      <c r="W12" s="311"/>
      <c r="X12" s="311"/>
      <c r="Y12" s="311"/>
      <c r="Z12" s="311"/>
      <c r="AA12" s="311"/>
      <c r="AB12" s="311"/>
      <c r="AC12" s="311"/>
      <c r="AD12" s="311"/>
      <c r="AE12" s="311"/>
      <c r="AF12" s="311"/>
      <c r="AG12" s="311"/>
      <c r="AH12" s="311"/>
    </row>
    <row r="13" spans="1:34" ht="10.95" customHeight="1">
      <c r="A13" s="15"/>
      <c r="B13" s="15"/>
      <c r="C13" s="15"/>
      <c r="D13" s="15"/>
      <c r="E13" s="15"/>
      <c r="F13" s="15"/>
      <c r="G13" s="15"/>
      <c r="H13" s="306" t="s">
        <v>13</v>
      </c>
      <c r="I13" s="306"/>
      <c r="J13" s="306"/>
      <c r="K13" s="306"/>
      <c r="L13" s="306"/>
      <c r="M13" s="306"/>
      <c r="N13" s="306"/>
      <c r="O13" s="306"/>
      <c r="P13" s="306"/>
      <c r="Q13" s="306"/>
      <c r="R13" s="306"/>
      <c r="S13" s="13"/>
      <c r="T13" s="309">
        <f>ROUND(為替!E12, 3) * 1</f>
        <v>180</v>
      </c>
      <c r="U13" s="309"/>
      <c r="V13" s="309"/>
      <c r="W13" s="309"/>
      <c r="X13" s="309"/>
      <c r="Y13" s="309"/>
      <c r="Z13" s="309"/>
      <c r="AA13" s="309"/>
      <c r="AB13" s="309"/>
      <c r="AC13" s="309"/>
      <c r="AD13" s="309"/>
      <c r="AE13" s="309"/>
      <c r="AF13" s="309"/>
      <c r="AG13" s="309"/>
      <c r="AH13" s="309"/>
    </row>
    <row r="14" spans="1:34" ht="10.95" customHeight="1">
      <c r="A14" s="17"/>
      <c r="B14" s="17"/>
      <c r="C14" s="17"/>
      <c r="D14" s="17"/>
      <c r="E14" s="17"/>
      <c r="F14" s="17"/>
      <c r="G14" s="17"/>
      <c r="H14" s="307"/>
      <c r="I14" s="307"/>
      <c r="J14" s="307"/>
      <c r="K14" s="307"/>
      <c r="L14" s="307"/>
      <c r="M14" s="307"/>
      <c r="N14" s="307"/>
      <c r="O14" s="307"/>
      <c r="P14" s="307"/>
      <c r="Q14" s="307"/>
      <c r="R14" s="307"/>
      <c r="S14" s="12"/>
      <c r="T14" s="310"/>
      <c r="U14" s="310"/>
      <c r="V14" s="310"/>
      <c r="W14" s="310"/>
      <c r="X14" s="310"/>
      <c r="Y14" s="310"/>
      <c r="Z14" s="310"/>
      <c r="AA14" s="310"/>
      <c r="AB14" s="310"/>
      <c r="AC14" s="310"/>
      <c r="AD14" s="310"/>
      <c r="AE14" s="310"/>
      <c r="AF14" s="310"/>
      <c r="AG14" s="310"/>
      <c r="AH14" s="310"/>
    </row>
    <row r="15" spans="1:34" ht="10.95" customHeight="1">
      <c r="A15" s="17"/>
      <c r="B15" s="17"/>
      <c r="C15" s="17"/>
      <c r="D15" s="17"/>
      <c r="E15" s="17"/>
      <c r="F15" s="17"/>
      <c r="G15" s="17"/>
      <c r="H15" s="307"/>
      <c r="I15" s="307"/>
      <c r="J15" s="307"/>
      <c r="K15" s="307"/>
      <c r="L15" s="307"/>
      <c r="M15" s="307"/>
      <c r="N15" s="307"/>
      <c r="O15" s="307"/>
      <c r="P15" s="307"/>
      <c r="Q15" s="307"/>
      <c r="R15" s="307"/>
      <c r="S15" s="12"/>
      <c r="T15" s="310"/>
      <c r="U15" s="310"/>
      <c r="V15" s="310"/>
      <c r="W15" s="310"/>
      <c r="X15" s="310"/>
      <c r="Y15" s="310"/>
      <c r="Z15" s="310"/>
      <c r="AA15" s="310"/>
      <c r="AB15" s="310"/>
      <c r="AC15" s="310"/>
      <c r="AD15" s="310"/>
      <c r="AE15" s="310"/>
      <c r="AF15" s="310"/>
      <c r="AG15" s="310"/>
      <c r="AH15" s="310"/>
    </row>
    <row r="16" spans="1:34" ht="10.95" customHeight="1">
      <c r="A16" s="17"/>
      <c r="B16" s="17"/>
      <c r="C16" s="17"/>
      <c r="D16" s="17"/>
      <c r="E16" s="17"/>
      <c r="F16" s="17"/>
      <c r="G16" s="17"/>
      <c r="H16" s="307"/>
      <c r="I16" s="307"/>
      <c r="J16" s="307"/>
      <c r="K16" s="307"/>
      <c r="L16" s="307"/>
      <c r="M16" s="307"/>
      <c r="N16" s="307"/>
      <c r="O16" s="307"/>
      <c r="P16" s="307"/>
      <c r="Q16" s="307"/>
      <c r="R16" s="307"/>
      <c r="S16" s="12"/>
      <c r="T16" s="310"/>
      <c r="U16" s="310"/>
      <c r="V16" s="310"/>
      <c r="W16" s="310"/>
      <c r="X16" s="310"/>
      <c r="Y16" s="310"/>
      <c r="Z16" s="310"/>
      <c r="AA16" s="310"/>
      <c r="AB16" s="310"/>
      <c r="AC16" s="310"/>
      <c r="AD16" s="310"/>
      <c r="AE16" s="310"/>
      <c r="AF16" s="310"/>
      <c r="AG16" s="310"/>
      <c r="AH16" s="310"/>
    </row>
    <row r="17" spans="1:34" ht="17.25" customHeight="1">
      <c r="A17" s="18"/>
      <c r="B17" s="18"/>
      <c r="C17" s="18"/>
      <c r="D17" s="18"/>
      <c r="E17" s="18"/>
      <c r="F17" s="18"/>
      <c r="G17" s="18"/>
      <c r="H17" s="308"/>
      <c r="I17" s="308"/>
      <c r="J17" s="308"/>
      <c r="K17" s="308"/>
      <c r="L17" s="308"/>
      <c r="M17" s="308"/>
      <c r="N17" s="308"/>
      <c r="O17" s="308"/>
      <c r="P17" s="308"/>
      <c r="Q17" s="308"/>
      <c r="R17" s="308"/>
      <c r="S17" s="14"/>
      <c r="T17" s="311"/>
      <c r="U17" s="311"/>
      <c r="V17" s="311"/>
      <c r="W17" s="311"/>
      <c r="X17" s="311"/>
      <c r="Y17" s="311"/>
      <c r="Z17" s="311"/>
      <c r="AA17" s="311"/>
      <c r="AB17" s="311"/>
      <c r="AC17" s="311"/>
      <c r="AD17" s="311"/>
      <c r="AE17" s="311"/>
      <c r="AF17" s="311"/>
      <c r="AG17" s="311"/>
      <c r="AH17" s="311"/>
    </row>
    <row r="18" spans="1:34" ht="10.95" customHeight="1">
      <c r="A18" s="15"/>
      <c r="B18" s="15"/>
      <c r="C18" s="15"/>
      <c r="D18" s="15"/>
      <c r="E18" s="15"/>
      <c r="F18" s="15"/>
      <c r="G18" s="15"/>
      <c r="H18" s="306" t="s">
        <v>23</v>
      </c>
      <c r="I18" s="306"/>
      <c r="J18" s="306"/>
      <c r="K18" s="306"/>
      <c r="L18" s="306"/>
      <c r="M18" s="306"/>
      <c r="N18" s="306"/>
      <c r="O18" s="306"/>
      <c r="P18" s="306"/>
      <c r="Q18" s="306"/>
      <c r="R18" s="306"/>
      <c r="S18" s="13"/>
      <c r="T18" s="309">
        <f>ROUND(為替!G12, 3) * 1</f>
        <v>207</v>
      </c>
      <c r="U18" s="309"/>
      <c r="V18" s="309"/>
      <c r="W18" s="309"/>
      <c r="X18" s="309"/>
      <c r="Y18" s="309"/>
      <c r="Z18" s="309"/>
      <c r="AA18" s="309"/>
      <c r="AB18" s="309"/>
      <c r="AC18" s="309"/>
      <c r="AD18" s="309"/>
      <c r="AE18" s="309"/>
      <c r="AF18" s="309"/>
      <c r="AG18" s="309"/>
      <c r="AH18" s="309"/>
    </row>
    <row r="19" spans="1:34" ht="10.95" customHeight="1">
      <c r="A19" s="17"/>
      <c r="B19" s="17"/>
      <c r="C19" s="17"/>
      <c r="D19" s="17"/>
      <c r="E19" s="17"/>
      <c r="F19" s="17"/>
      <c r="G19" s="17"/>
      <c r="H19" s="307"/>
      <c r="I19" s="307"/>
      <c r="J19" s="307"/>
      <c r="K19" s="307"/>
      <c r="L19" s="307"/>
      <c r="M19" s="307"/>
      <c r="N19" s="307"/>
      <c r="O19" s="307"/>
      <c r="P19" s="307"/>
      <c r="Q19" s="307"/>
      <c r="R19" s="307"/>
      <c r="S19" s="12"/>
      <c r="T19" s="310"/>
      <c r="U19" s="310"/>
      <c r="V19" s="310"/>
      <c r="W19" s="310"/>
      <c r="X19" s="310"/>
      <c r="Y19" s="310"/>
      <c r="Z19" s="310"/>
      <c r="AA19" s="310"/>
      <c r="AB19" s="310"/>
      <c r="AC19" s="310"/>
      <c r="AD19" s="310"/>
      <c r="AE19" s="310"/>
      <c r="AF19" s="310"/>
      <c r="AG19" s="310"/>
      <c r="AH19" s="310"/>
    </row>
    <row r="20" spans="1:34" ht="10.95" customHeight="1">
      <c r="A20" s="17"/>
      <c r="B20" s="17"/>
      <c r="C20" s="17"/>
      <c r="D20" s="17"/>
      <c r="E20" s="17"/>
      <c r="F20" s="17"/>
      <c r="G20" s="17"/>
      <c r="H20" s="307"/>
      <c r="I20" s="307"/>
      <c r="J20" s="307"/>
      <c r="K20" s="307"/>
      <c r="L20" s="307"/>
      <c r="M20" s="307"/>
      <c r="N20" s="307"/>
      <c r="O20" s="307"/>
      <c r="P20" s="307"/>
      <c r="Q20" s="307"/>
      <c r="R20" s="307"/>
      <c r="S20" s="12"/>
      <c r="T20" s="310"/>
      <c r="U20" s="310"/>
      <c r="V20" s="310"/>
      <c r="W20" s="310"/>
      <c r="X20" s="310"/>
      <c r="Y20" s="310"/>
      <c r="Z20" s="310"/>
      <c r="AA20" s="310"/>
      <c r="AB20" s="310"/>
      <c r="AC20" s="310"/>
      <c r="AD20" s="310"/>
      <c r="AE20" s="310"/>
      <c r="AF20" s="310"/>
      <c r="AG20" s="310"/>
      <c r="AH20" s="310"/>
    </row>
    <row r="21" spans="1:34" ht="10.95" customHeight="1">
      <c r="A21" s="17"/>
      <c r="B21" s="17"/>
      <c r="C21" s="17"/>
      <c r="D21" s="17"/>
      <c r="E21" s="17"/>
      <c r="F21" s="17"/>
      <c r="G21" s="17"/>
      <c r="H21" s="307"/>
      <c r="I21" s="307"/>
      <c r="J21" s="307"/>
      <c r="K21" s="307"/>
      <c r="L21" s="307"/>
      <c r="M21" s="307"/>
      <c r="N21" s="307"/>
      <c r="O21" s="307"/>
      <c r="P21" s="307"/>
      <c r="Q21" s="307"/>
      <c r="R21" s="307"/>
      <c r="S21" s="12"/>
      <c r="T21" s="310"/>
      <c r="U21" s="310"/>
      <c r="V21" s="310"/>
      <c r="W21" s="310"/>
      <c r="X21" s="310"/>
      <c r="Y21" s="310"/>
      <c r="Z21" s="310"/>
      <c r="AA21" s="310"/>
      <c r="AB21" s="310"/>
      <c r="AC21" s="310"/>
      <c r="AD21" s="310"/>
      <c r="AE21" s="310"/>
      <c r="AF21" s="310"/>
      <c r="AG21" s="310"/>
      <c r="AH21" s="310"/>
    </row>
    <row r="22" spans="1:34" ht="15" customHeight="1">
      <c r="A22" s="18"/>
      <c r="B22" s="18"/>
      <c r="C22" s="18"/>
      <c r="D22" s="18"/>
      <c r="E22" s="18"/>
      <c r="F22" s="18"/>
      <c r="G22" s="18"/>
      <c r="H22" s="308"/>
      <c r="I22" s="308"/>
      <c r="J22" s="308"/>
      <c r="K22" s="308"/>
      <c r="L22" s="308"/>
      <c r="M22" s="308"/>
      <c r="N22" s="308"/>
      <c r="O22" s="308"/>
      <c r="P22" s="308"/>
      <c r="Q22" s="308"/>
      <c r="R22" s="308"/>
      <c r="S22" s="14"/>
      <c r="T22" s="311"/>
      <c r="U22" s="311"/>
      <c r="V22" s="311"/>
      <c r="W22" s="311"/>
      <c r="X22" s="311"/>
      <c r="Y22" s="311"/>
      <c r="Z22" s="311"/>
      <c r="AA22" s="311"/>
      <c r="AB22" s="311"/>
      <c r="AC22" s="311"/>
      <c r="AD22" s="311"/>
      <c r="AE22" s="311"/>
      <c r="AF22" s="311"/>
      <c r="AG22" s="311"/>
      <c r="AH22" s="311"/>
    </row>
    <row r="23" spans="1:34" ht="10.95" customHeight="1">
      <c r="A23" s="15"/>
      <c r="B23" s="15"/>
      <c r="C23" s="15"/>
      <c r="D23" s="15"/>
      <c r="E23" s="15"/>
      <c r="F23" s="15"/>
      <c r="G23" s="15"/>
      <c r="H23" s="306" t="s">
        <v>14</v>
      </c>
      <c r="I23" s="306"/>
      <c r="J23" s="306"/>
      <c r="K23" s="306"/>
      <c r="L23" s="306"/>
      <c r="M23" s="306"/>
      <c r="N23" s="306"/>
      <c r="O23" s="306"/>
      <c r="P23" s="306"/>
      <c r="Q23" s="306"/>
      <c r="R23" s="306"/>
      <c r="S23" s="13"/>
      <c r="T23" s="309">
        <f>ROUND(為替!I12, 3) * 1</f>
        <v>21</v>
      </c>
      <c r="U23" s="309"/>
      <c r="V23" s="309"/>
      <c r="W23" s="309"/>
      <c r="X23" s="309"/>
      <c r="Y23" s="309"/>
      <c r="Z23" s="309"/>
      <c r="AA23" s="309"/>
      <c r="AB23" s="309"/>
      <c r="AC23" s="309"/>
      <c r="AD23" s="309"/>
      <c r="AE23" s="309"/>
      <c r="AF23" s="309"/>
      <c r="AG23" s="309"/>
      <c r="AH23" s="309"/>
    </row>
    <row r="24" spans="1:34" ht="10.95" customHeight="1">
      <c r="A24" s="17"/>
      <c r="B24" s="17"/>
      <c r="C24" s="17"/>
      <c r="D24" s="17"/>
      <c r="E24" s="17"/>
      <c r="F24" s="17"/>
      <c r="G24" s="17"/>
      <c r="H24" s="307"/>
      <c r="I24" s="307"/>
      <c r="J24" s="307"/>
      <c r="K24" s="307"/>
      <c r="L24" s="307"/>
      <c r="M24" s="307"/>
      <c r="N24" s="307"/>
      <c r="O24" s="307"/>
      <c r="P24" s="307"/>
      <c r="Q24" s="307"/>
      <c r="R24" s="307"/>
      <c r="S24" s="12"/>
      <c r="T24" s="310"/>
      <c r="U24" s="310"/>
      <c r="V24" s="310"/>
      <c r="W24" s="310"/>
      <c r="X24" s="310"/>
      <c r="Y24" s="310"/>
      <c r="Z24" s="310"/>
      <c r="AA24" s="310"/>
      <c r="AB24" s="310"/>
      <c r="AC24" s="310"/>
      <c r="AD24" s="310"/>
      <c r="AE24" s="310"/>
      <c r="AF24" s="310"/>
      <c r="AG24" s="310"/>
      <c r="AH24" s="310"/>
    </row>
    <row r="25" spans="1:34" ht="10.95" customHeight="1">
      <c r="A25" s="17"/>
      <c r="B25" s="17"/>
      <c r="C25" s="17"/>
      <c r="D25" s="17"/>
      <c r="E25" s="17"/>
      <c r="F25" s="17"/>
      <c r="G25" s="17"/>
      <c r="H25" s="307"/>
      <c r="I25" s="307"/>
      <c r="J25" s="307"/>
      <c r="K25" s="307"/>
      <c r="L25" s="307"/>
      <c r="M25" s="307"/>
      <c r="N25" s="307"/>
      <c r="O25" s="307"/>
      <c r="P25" s="307"/>
      <c r="Q25" s="307"/>
      <c r="R25" s="307"/>
      <c r="S25" s="12"/>
      <c r="T25" s="310"/>
      <c r="U25" s="310"/>
      <c r="V25" s="310"/>
      <c r="W25" s="310"/>
      <c r="X25" s="310"/>
      <c r="Y25" s="310"/>
      <c r="Z25" s="310"/>
      <c r="AA25" s="310"/>
      <c r="AB25" s="310"/>
      <c r="AC25" s="310"/>
      <c r="AD25" s="310"/>
      <c r="AE25" s="310"/>
      <c r="AF25" s="310"/>
      <c r="AG25" s="310"/>
      <c r="AH25" s="310"/>
    </row>
    <row r="26" spans="1:34" ht="10.95" customHeight="1">
      <c r="A26" s="17"/>
      <c r="B26" s="17"/>
      <c r="C26" s="17"/>
      <c r="D26" s="17"/>
      <c r="E26" s="17"/>
      <c r="F26" s="17"/>
      <c r="G26" s="17"/>
      <c r="H26" s="307"/>
      <c r="I26" s="307"/>
      <c r="J26" s="307"/>
      <c r="K26" s="307"/>
      <c r="L26" s="307"/>
      <c r="M26" s="307"/>
      <c r="N26" s="307"/>
      <c r="O26" s="307"/>
      <c r="P26" s="307"/>
      <c r="Q26" s="307"/>
      <c r="R26" s="307"/>
      <c r="S26" s="12"/>
      <c r="T26" s="310"/>
      <c r="U26" s="310"/>
      <c r="V26" s="310"/>
      <c r="W26" s="310"/>
      <c r="X26" s="310"/>
      <c r="Y26" s="310"/>
      <c r="Z26" s="310"/>
      <c r="AA26" s="310"/>
      <c r="AB26" s="310"/>
      <c r="AC26" s="310"/>
      <c r="AD26" s="310"/>
      <c r="AE26" s="310"/>
      <c r="AF26" s="310"/>
      <c r="AG26" s="310"/>
      <c r="AH26" s="310"/>
    </row>
    <row r="27" spans="1:34" ht="15" customHeight="1">
      <c r="A27" s="18"/>
      <c r="B27" s="18"/>
      <c r="C27" s="18"/>
      <c r="D27" s="18"/>
      <c r="E27" s="18"/>
      <c r="F27" s="18"/>
      <c r="G27" s="18"/>
      <c r="H27" s="308"/>
      <c r="I27" s="308"/>
      <c r="J27" s="308"/>
      <c r="K27" s="308"/>
      <c r="L27" s="308"/>
      <c r="M27" s="308"/>
      <c r="N27" s="308"/>
      <c r="O27" s="308"/>
      <c r="P27" s="308"/>
      <c r="Q27" s="308"/>
      <c r="R27" s="308"/>
      <c r="S27" s="14"/>
      <c r="T27" s="311"/>
      <c r="U27" s="311"/>
      <c r="V27" s="311"/>
      <c r="W27" s="311"/>
      <c r="X27" s="311"/>
      <c r="Y27" s="311"/>
      <c r="Z27" s="311"/>
      <c r="AA27" s="311"/>
      <c r="AB27" s="311"/>
      <c r="AC27" s="311"/>
      <c r="AD27" s="311"/>
      <c r="AE27" s="311"/>
      <c r="AF27" s="311"/>
      <c r="AG27" s="311"/>
      <c r="AH27" s="311"/>
    </row>
    <row r="28" spans="1:34" ht="10.95" customHeight="1">
      <c r="A28" s="15"/>
      <c r="B28" s="15"/>
      <c r="C28" s="15"/>
      <c r="D28" s="15"/>
      <c r="E28" s="15"/>
      <c r="F28" s="15"/>
      <c r="G28" s="15"/>
      <c r="H28" s="306" t="s">
        <v>16</v>
      </c>
      <c r="I28" s="306"/>
      <c r="J28" s="306"/>
      <c r="K28" s="306"/>
      <c r="L28" s="306"/>
      <c r="M28" s="306"/>
      <c r="N28" s="306"/>
      <c r="O28" s="306"/>
      <c r="P28" s="306"/>
      <c r="Q28" s="306"/>
      <c r="R28" s="306"/>
      <c r="S28" s="13"/>
      <c r="T28" s="309">
        <f>ROUND(為替!K12, 3) * 1</f>
        <v>104</v>
      </c>
      <c r="U28" s="309"/>
      <c r="V28" s="309"/>
      <c r="W28" s="309"/>
      <c r="X28" s="309"/>
      <c r="Y28" s="309"/>
      <c r="Z28" s="309"/>
      <c r="AA28" s="309"/>
      <c r="AB28" s="309"/>
      <c r="AC28" s="309"/>
      <c r="AD28" s="309"/>
      <c r="AE28" s="309"/>
      <c r="AF28" s="309"/>
      <c r="AG28" s="309"/>
      <c r="AH28" s="309"/>
    </row>
    <row r="29" spans="1:34" ht="10.95" customHeight="1">
      <c r="A29" s="17"/>
      <c r="B29" s="17"/>
      <c r="C29" s="17"/>
      <c r="D29" s="17"/>
      <c r="E29" s="17"/>
      <c r="F29" s="17"/>
      <c r="G29" s="17"/>
      <c r="H29" s="307"/>
      <c r="I29" s="307"/>
      <c r="J29" s="307"/>
      <c r="K29" s="307"/>
      <c r="L29" s="307"/>
      <c r="M29" s="307"/>
      <c r="N29" s="307"/>
      <c r="O29" s="307"/>
      <c r="P29" s="307"/>
      <c r="Q29" s="307"/>
      <c r="R29" s="307"/>
      <c r="S29" s="12"/>
      <c r="T29" s="310"/>
      <c r="U29" s="310"/>
      <c r="V29" s="310"/>
      <c r="W29" s="310"/>
      <c r="X29" s="310"/>
      <c r="Y29" s="310"/>
      <c r="Z29" s="310"/>
      <c r="AA29" s="310"/>
      <c r="AB29" s="310"/>
      <c r="AC29" s="310"/>
      <c r="AD29" s="310"/>
      <c r="AE29" s="310"/>
      <c r="AF29" s="310"/>
      <c r="AG29" s="310"/>
      <c r="AH29" s="310"/>
    </row>
    <row r="30" spans="1:34" ht="10.95" customHeight="1">
      <c r="A30" s="17"/>
      <c r="B30" s="17"/>
      <c r="C30" s="17"/>
      <c r="D30" s="17"/>
      <c r="E30" s="17"/>
      <c r="F30" s="17"/>
      <c r="G30" s="17"/>
      <c r="H30" s="307"/>
      <c r="I30" s="307"/>
      <c r="J30" s="307"/>
      <c r="K30" s="307"/>
      <c r="L30" s="307"/>
      <c r="M30" s="307"/>
      <c r="N30" s="307"/>
      <c r="O30" s="307"/>
      <c r="P30" s="307"/>
      <c r="Q30" s="307"/>
      <c r="R30" s="307"/>
      <c r="S30" s="12"/>
      <c r="T30" s="310"/>
      <c r="U30" s="310"/>
      <c r="V30" s="310"/>
      <c r="W30" s="310"/>
      <c r="X30" s="310"/>
      <c r="Y30" s="310"/>
      <c r="Z30" s="310"/>
      <c r="AA30" s="310"/>
      <c r="AB30" s="310"/>
      <c r="AC30" s="310"/>
      <c r="AD30" s="310"/>
      <c r="AE30" s="310"/>
      <c r="AF30" s="310"/>
      <c r="AG30" s="310"/>
      <c r="AH30" s="310"/>
    </row>
    <row r="31" spans="1:34" ht="10.95" customHeight="1">
      <c r="A31" s="17"/>
      <c r="B31" s="17"/>
      <c r="C31" s="17"/>
      <c r="D31" s="17"/>
      <c r="E31" s="17"/>
      <c r="F31" s="17"/>
      <c r="G31" s="17"/>
      <c r="H31" s="307"/>
      <c r="I31" s="307"/>
      <c r="J31" s="307"/>
      <c r="K31" s="307"/>
      <c r="L31" s="307"/>
      <c r="M31" s="307"/>
      <c r="N31" s="307"/>
      <c r="O31" s="307"/>
      <c r="P31" s="307"/>
      <c r="Q31" s="307"/>
      <c r="R31" s="307"/>
      <c r="S31" s="12"/>
      <c r="T31" s="310"/>
      <c r="U31" s="310"/>
      <c r="V31" s="310"/>
      <c r="W31" s="310"/>
      <c r="X31" s="310"/>
      <c r="Y31" s="310"/>
      <c r="Z31" s="310"/>
      <c r="AA31" s="310"/>
      <c r="AB31" s="310"/>
      <c r="AC31" s="310"/>
      <c r="AD31" s="310"/>
      <c r="AE31" s="310"/>
      <c r="AF31" s="310"/>
      <c r="AG31" s="310"/>
      <c r="AH31" s="310"/>
    </row>
    <row r="32" spans="1:34" ht="14.25" customHeight="1">
      <c r="A32" s="18"/>
      <c r="B32" s="18"/>
      <c r="C32" s="18"/>
      <c r="D32" s="18"/>
      <c r="E32" s="18"/>
      <c r="F32" s="18"/>
      <c r="G32" s="18"/>
      <c r="H32" s="308"/>
      <c r="I32" s="308"/>
      <c r="J32" s="308"/>
      <c r="K32" s="308"/>
      <c r="L32" s="308"/>
      <c r="M32" s="308"/>
      <c r="N32" s="308"/>
      <c r="O32" s="308"/>
      <c r="P32" s="308"/>
      <c r="Q32" s="308"/>
      <c r="R32" s="308"/>
      <c r="S32" s="14"/>
      <c r="T32" s="311"/>
      <c r="U32" s="311"/>
      <c r="V32" s="311"/>
      <c r="W32" s="311"/>
      <c r="X32" s="311"/>
      <c r="Y32" s="311"/>
      <c r="Z32" s="311"/>
      <c r="AA32" s="311"/>
      <c r="AB32" s="311"/>
      <c r="AC32" s="311"/>
      <c r="AD32" s="311"/>
      <c r="AE32" s="311"/>
      <c r="AF32" s="311"/>
      <c r="AG32" s="311"/>
      <c r="AH32" s="311"/>
    </row>
    <row r="33" spans="1:34" ht="10.95" customHeight="1">
      <c r="A33" s="15"/>
      <c r="B33" s="15"/>
      <c r="C33" s="15"/>
      <c r="D33" s="15"/>
      <c r="E33" s="15"/>
      <c r="F33" s="15"/>
      <c r="G33" s="15"/>
      <c r="H33" s="306" t="s">
        <v>24</v>
      </c>
      <c r="I33" s="306"/>
      <c r="J33" s="306"/>
      <c r="K33" s="306"/>
      <c r="L33" s="306"/>
      <c r="M33" s="306"/>
      <c r="N33" s="306"/>
      <c r="O33" s="306"/>
      <c r="P33" s="306"/>
      <c r="Q33" s="306"/>
      <c r="R33" s="306"/>
      <c r="S33" s="13"/>
      <c r="T33" s="309">
        <f>ROUND(為替!M12, 3) * 1</f>
        <v>110</v>
      </c>
      <c r="U33" s="309"/>
      <c r="V33" s="309"/>
      <c r="W33" s="309"/>
      <c r="X33" s="309"/>
      <c r="Y33" s="309"/>
      <c r="Z33" s="309"/>
      <c r="AA33" s="309"/>
      <c r="AB33" s="309"/>
      <c r="AC33" s="309"/>
      <c r="AD33" s="309"/>
      <c r="AE33" s="309"/>
      <c r="AF33" s="309"/>
      <c r="AG33" s="309"/>
      <c r="AH33" s="309"/>
    </row>
    <row r="34" spans="1:34" ht="10.95" customHeight="1">
      <c r="A34" s="17"/>
      <c r="B34" s="17"/>
      <c r="C34" s="17"/>
      <c r="D34" s="17"/>
      <c r="E34" s="17"/>
      <c r="F34" s="17"/>
      <c r="G34" s="17"/>
      <c r="H34" s="307"/>
      <c r="I34" s="307"/>
      <c r="J34" s="307"/>
      <c r="K34" s="307"/>
      <c r="L34" s="307"/>
      <c r="M34" s="307"/>
      <c r="N34" s="307"/>
      <c r="O34" s="307"/>
      <c r="P34" s="307"/>
      <c r="Q34" s="307"/>
      <c r="R34" s="307"/>
      <c r="S34" s="12"/>
      <c r="T34" s="310"/>
      <c r="U34" s="310"/>
      <c r="V34" s="310"/>
      <c r="W34" s="310"/>
      <c r="X34" s="310"/>
      <c r="Y34" s="310"/>
      <c r="Z34" s="310"/>
      <c r="AA34" s="310"/>
      <c r="AB34" s="310"/>
      <c r="AC34" s="310"/>
      <c r="AD34" s="310"/>
      <c r="AE34" s="310"/>
      <c r="AF34" s="310"/>
      <c r="AG34" s="310"/>
      <c r="AH34" s="310"/>
    </row>
    <row r="35" spans="1:34" ht="10.95" customHeight="1">
      <c r="A35" s="17"/>
      <c r="B35" s="17"/>
      <c r="C35" s="17"/>
      <c r="D35" s="17"/>
      <c r="E35" s="17"/>
      <c r="F35" s="17"/>
      <c r="G35" s="17"/>
      <c r="H35" s="307"/>
      <c r="I35" s="307"/>
      <c r="J35" s="307"/>
      <c r="K35" s="307"/>
      <c r="L35" s="307"/>
      <c r="M35" s="307"/>
      <c r="N35" s="307"/>
      <c r="O35" s="307"/>
      <c r="P35" s="307"/>
      <c r="Q35" s="307"/>
      <c r="R35" s="307"/>
      <c r="S35" s="12"/>
      <c r="T35" s="310"/>
      <c r="U35" s="310"/>
      <c r="V35" s="310"/>
      <c r="W35" s="310"/>
      <c r="X35" s="310"/>
      <c r="Y35" s="310"/>
      <c r="Z35" s="310"/>
      <c r="AA35" s="310"/>
      <c r="AB35" s="310"/>
      <c r="AC35" s="310"/>
      <c r="AD35" s="310"/>
      <c r="AE35" s="310"/>
      <c r="AF35" s="310"/>
      <c r="AG35" s="310"/>
      <c r="AH35" s="310"/>
    </row>
    <row r="36" spans="1:34" ht="10.95" customHeight="1">
      <c r="A36" s="17"/>
      <c r="B36" s="17"/>
      <c r="C36" s="17"/>
      <c r="D36" s="17"/>
      <c r="E36" s="17"/>
      <c r="F36" s="17"/>
      <c r="G36" s="17"/>
      <c r="H36" s="307"/>
      <c r="I36" s="307"/>
      <c r="J36" s="307"/>
      <c r="K36" s="307"/>
      <c r="L36" s="307"/>
      <c r="M36" s="307"/>
      <c r="N36" s="307"/>
      <c r="O36" s="307"/>
      <c r="P36" s="307"/>
      <c r="Q36" s="307"/>
      <c r="R36" s="307"/>
      <c r="S36" s="12"/>
      <c r="T36" s="310"/>
      <c r="U36" s="310"/>
      <c r="V36" s="310"/>
      <c r="W36" s="310"/>
      <c r="X36" s="310"/>
      <c r="Y36" s="310"/>
      <c r="Z36" s="310"/>
      <c r="AA36" s="310"/>
      <c r="AB36" s="310"/>
      <c r="AC36" s="310"/>
      <c r="AD36" s="310"/>
      <c r="AE36" s="310"/>
      <c r="AF36" s="310"/>
      <c r="AG36" s="310"/>
      <c r="AH36" s="310"/>
    </row>
    <row r="37" spans="1:34" ht="12.75" customHeight="1">
      <c r="A37" s="18"/>
      <c r="B37" s="18"/>
      <c r="C37" s="18"/>
      <c r="D37" s="18"/>
      <c r="E37" s="18"/>
      <c r="F37" s="18"/>
      <c r="G37" s="18"/>
      <c r="H37" s="308"/>
      <c r="I37" s="308"/>
      <c r="J37" s="308"/>
      <c r="K37" s="308"/>
      <c r="L37" s="308"/>
      <c r="M37" s="308"/>
      <c r="N37" s="308"/>
      <c r="O37" s="308"/>
      <c r="P37" s="308"/>
      <c r="Q37" s="308"/>
      <c r="R37" s="308"/>
      <c r="S37" s="14"/>
      <c r="T37" s="311"/>
      <c r="U37" s="311"/>
      <c r="V37" s="311"/>
      <c r="W37" s="311"/>
      <c r="X37" s="311"/>
      <c r="Y37" s="311"/>
      <c r="Z37" s="311"/>
      <c r="AA37" s="311"/>
      <c r="AB37" s="311"/>
      <c r="AC37" s="311"/>
      <c r="AD37" s="311"/>
      <c r="AE37" s="311"/>
      <c r="AF37" s="311"/>
      <c r="AG37" s="311"/>
      <c r="AH37" s="311"/>
    </row>
    <row r="38" spans="1:34" ht="10.95" customHeight="1">
      <c r="A38" s="15"/>
      <c r="B38" s="15"/>
      <c r="C38" s="15"/>
      <c r="D38" s="15"/>
      <c r="E38" s="15"/>
      <c r="F38" s="15"/>
      <c r="G38" s="15"/>
      <c r="H38" s="306" t="s">
        <v>25</v>
      </c>
      <c r="I38" s="306"/>
      <c r="J38" s="306"/>
      <c r="K38" s="306"/>
      <c r="L38" s="306"/>
      <c r="M38" s="306"/>
      <c r="N38" s="306"/>
      <c r="O38" s="306"/>
      <c r="P38" s="306"/>
      <c r="Q38" s="306"/>
      <c r="R38" s="306"/>
      <c r="S38" s="13"/>
      <c r="T38" s="309">
        <f>ROUND(為替!O12, 3) * 1</f>
        <v>119</v>
      </c>
      <c r="U38" s="309"/>
      <c r="V38" s="309"/>
      <c r="W38" s="309"/>
      <c r="X38" s="309"/>
      <c r="Y38" s="309"/>
      <c r="Z38" s="309"/>
      <c r="AA38" s="309"/>
      <c r="AB38" s="309"/>
      <c r="AC38" s="309"/>
      <c r="AD38" s="309"/>
      <c r="AE38" s="309"/>
      <c r="AF38" s="309"/>
      <c r="AG38" s="309"/>
      <c r="AH38" s="309"/>
    </row>
    <row r="39" spans="1:34" ht="10.95" customHeight="1">
      <c r="A39" s="17"/>
      <c r="B39" s="17"/>
      <c r="C39" s="17"/>
      <c r="D39" s="17"/>
      <c r="E39" s="17"/>
      <c r="F39" s="17"/>
      <c r="G39" s="17"/>
      <c r="H39" s="307"/>
      <c r="I39" s="307"/>
      <c r="J39" s="307"/>
      <c r="K39" s="307"/>
      <c r="L39" s="307"/>
      <c r="M39" s="307"/>
      <c r="N39" s="307"/>
      <c r="O39" s="307"/>
      <c r="P39" s="307"/>
      <c r="Q39" s="307"/>
      <c r="R39" s="307"/>
      <c r="S39" s="12"/>
      <c r="T39" s="310"/>
      <c r="U39" s="310"/>
      <c r="V39" s="310"/>
      <c r="W39" s="310"/>
      <c r="X39" s="310"/>
      <c r="Y39" s="310"/>
      <c r="Z39" s="310"/>
      <c r="AA39" s="310"/>
      <c r="AB39" s="310"/>
      <c r="AC39" s="310"/>
      <c r="AD39" s="310"/>
      <c r="AE39" s="310"/>
      <c r="AF39" s="310"/>
      <c r="AG39" s="310"/>
      <c r="AH39" s="310"/>
    </row>
    <row r="40" spans="1:34" ht="10.95" customHeight="1">
      <c r="A40" s="17"/>
      <c r="B40" s="17"/>
      <c r="C40" s="17"/>
      <c r="D40" s="17"/>
      <c r="E40" s="17"/>
      <c r="F40" s="17"/>
      <c r="G40" s="17"/>
      <c r="H40" s="307"/>
      <c r="I40" s="307"/>
      <c r="J40" s="307"/>
      <c r="K40" s="307"/>
      <c r="L40" s="307"/>
      <c r="M40" s="307"/>
      <c r="N40" s="307"/>
      <c r="O40" s="307"/>
      <c r="P40" s="307"/>
      <c r="Q40" s="307"/>
      <c r="R40" s="307"/>
      <c r="S40" s="12"/>
      <c r="T40" s="310"/>
      <c r="U40" s="310"/>
      <c r="V40" s="310"/>
      <c r="W40" s="310"/>
      <c r="X40" s="310"/>
      <c r="Y40" s="310"/>
      <c r="Z40" s="310"/>
      <c r="AA40" s="310"/>
      <c r="AB40" s="310"/>
      <c r="AC40" s="310"/>
      <c r="AD40" s="310"/>
      <c r="AE40" s="310"/>
      <c r="AF40" s="310"/>
      <c r="AG40" s="310"/>
      <c r="AH40" s="310"/>
    </row>
    <row r="41" spans="1:34" ht="10.95" customHeight="1">
      <c r="A41" s="17"/>
      <c r="B41" s="17"/>
      <c r="C41" s="17"/>
      <c r="D41" s="17"/>
      <c r="E41" s="17"/>
      <c r="F41" s="17"/>
      <c r="G41" s="17"/>
      <c r="H41" s="307"/>
      <c r="I41" s="307"/>
      <c r="J41" s="307"/>
      <c r="K41" s="307"/>
      <c r="L41" s="307"/>
      <c r="M41" s="307"/>
      <c r="N41" s="307"/>
      <c r="O41" s="307"/>
      <c r="P41" s="307"/>
      <c r="Q41" s="307"/>
      <c r="R41" s="307"/>
      <c r="S41" s="12"/>
      <c r="T41" s="310"/>
      <c r="U41" s="310"/>
      <c r="V41" s="310"/>
      <c r="W41" s="310"/>
      <c r="X41" s="310"/>
      <c r="Y41" s="310"/>
      <c r="Z41" s="310"/>
      <c r="AA41" s="310"/>
      <c r="AB41" s="310"/>
      <c r="AC41" s="310"/>
      <c r="AD41" s="310"/>
      <c r="AE41" s="310"/>
      <c r="AF41" s="310"/>
      <c r="AG41" s="310"/>
      <c r="AH41" s="310"/>
    </row>
    <row r="42" spans="1:34" ht="12.75" customHeight="1">
      <c r="A42" s="18"/>
      <c r="B42" s="18"/>
      <c r="C42" s="18"/>
      <c r="D42" s="18"/>
      <c r="E42" s="18"/>
      <c r="F42" s="18"/>
      <c r="G42" s="18"/>
      <c r="H42" s="308"/>
      <c r="I42" s="308"/>
      <c r="J42" s="308"/>
      <c r="K42" s="308"/>
      <c r="L42" s="308"/>
      <c r="M42" s="308"/>
      <c r="N42" s="308"/>
      <c r="O42" s="308"/>
      <c r="P42" s="308"/>
      <c r="Q42" s="308"/>
      <c r="R42" s="308"/>
      <c r="S42" s="14"/>
      <c r="T42" s="311"/>
      <c r="U42" s="311"/>
      <c r="V42" s="311"/>
      <c r="W42" s="311"/>
      <c r="X42" s="311"/>
      <c r="Y42" s="311"/>
      <c r="Z42" s="311"/>
      <c r="AA42" s="311"/>
      <c r="AB42" s="311"/>
      <c r="AC42" s="311"/>
      <c r="AD42" s="311"/>
      <c r="AE42" s="311"/>
      <c r="AF42" s="311"/>
      <c r="AG42" s="311"/>
      <c r="AH42" s="311"/>
    </row>
    <row r="43" spans="1:34" ht="10.95" customHeight="1">
      <c r="A43" s="15"/>
      <c r="B43" s="15"/>
      <c r="C43" s="15"/>
      <c r="D43" s="15"/>
      <c r="E43" s="15"/>
      <c r="F43" s="15"/>
      <c r="G43" s="15"/>
      <c r="H43" s="306" t="s">
        <v>15</v>
      </c>
      <c r="I43" s="306"/>
      <c r="J43" s="306"/>
      <c r="K43" s="306"/>
      <c r="L43" s="306"/>
      <c r="M43" s="306"/>
      <c r="N43" s="306"/>
      <c r="O43" s="306"/>
      <c r="P43" s="306"/>
      <c r="Q43" s="306"/>
      <c r="R43" s="306"/>
      <c r="S43" s="13"/>
      <c r="T43" s="309">
        <f>ROUND(為替!C24, 4) * 100</f>
        <v>103</v>
      </c>
      <c r="U43" s="309"/>
      <c r="V43" s="309"/>
      <c r="W43" s="309"/>
      <c r="X43" s="309"/>
      <c r="Y43" s="309"/>
      <c r="Z43" s="309"/>
      <c r="AA43" s="309"/>
      <c r="AB43" s="309"/>
      <c r="AC43" s="309"/>
      <c r="AD43" s="309"/>
      <c r="AE43" s="309"/>
      <c r="AF43" s="309"/>
      <c r="AG43" s="309"/>
      <c r="AH43" s="309"/>
    </row>
    <row r="44" spans="1:34" ht="10.95" customHeight="1">
      <c r="A44" s="17"/>
      <c r="B44" s="17"/>
      <c r="C44" s="17"/>
      <c r="D44" s="17"/>
      <c r="E44" s="17"/>
      <c r="F44" s="17"/>
      <c r="G44" s="17"/>
      <c r="H44" s="307"/>
      <c r="I44" s="307"/>
      <c r="J44" s="307"/>
      <c r="K44" s="307"/>
      <c r="L44" s="307"/>
      <c r="M44" s="307"/>
      <c r="N44" s="307"/>
      <c r="O44" s="307"/>
      <c r="P44" s="307"/>
      <c r="Q44" s="307"/>
      <c r="R44" s="307"/>
      <c r="S44" s="12"/>
      <c r="T44" s="310"/>
      <c r="U44" s="310"/>
      <c r="V44" s="310"/>
      <c r="W44" s="310"/>
      <c r="X44" s="310"/>
      <c r="Y44" s="310"/>
      <c r="Z44" s="310"/>
      <c r="AA44" s="310"/>
      <c r="AB44" s="310"/>
      <c r="AC44" s="310"/>
      <c r="AD44" s="310"/>
      <c r="AE44" s="310"/>
      <c r="AF44" s="310"/>
      <c r="AG44" s="310"/>
      <c r="AH44" s="310"/>
    </row>
    <row r="45" spans="1:34" ht="10.95" customHeight="1">
      <c r="A45" s="17"/>
      <c r="B45" s="17"/>
      <c r="C45" s="17"/>
      <c r="D45" s="17"/>
      <c r="E45" s="17"/>
      <c r="F45" s="17"/>
      <c r="G45" s="17"/>
      <c r="H45" s="307"/>
      <c r="I45" s="307"/>
      <c r="J45" s="307"/>
      <c r="K45" s="307"/>
      <c r="L45" s="307"/>
      <c r="M45" s="307"/>
      <c r="N45" s="307"/>
      <c r="O45" s="307"/>
      <c r="P45" s="307"/>
      <c r="Q45" s="307"/>
      <c r="R45" s="307"/>
      <c r="S45" s="12"/>
      <c r="T45" s="310"/>
      <c r="U45" s="310"/>
      <c r="V45" s="310"/>
      <c r="W45" s="310"/>
      <c r="X45" s="310"/>
      <c r="Y45" s="310"/>
      <c r="Z45" s="310"/>
      <c r="AA45" s="310"/>
      <c r="AB45" s="310"/>
      <c r="AC45" s="310"/>
      <c r="AD45" s="310"/>
      <c r="AE45" s="310"/>
      <c r="AF45" s="310"/>
      <c r="AG45" s="310"/>
      <c r="AH45" s="310"/>
    </row>
    <row r="46" spans="1:34" ht="10.95" customHeight="1">
      <c r="A46" s="17"/>
      <c r="B46" s="17"/>
      <c r="C46" s="17"/>
      <c r="D46" s="17"/>
      <c r="E46" s="17"/>
      <c r="F46" s="17"/>
      <c r="G46" s="17"/>
      <c r="H46" s="307"/>
      <c r="I46" s="307"/>
      <c r="J46" s="307"/>
      <c r="K46" s="307"/>
      <c r="L46" s="307"/>
      <c r="M46" s="307"/>
      <c r="N46" s="307"/>
      <c r="O46" s="307"/>
      <c r="P46" s="307"/>
      <c r="Q46" s="307"/>
      <c r="R46" s="307"/>
      <c r="S46" s="12"/>
      <c r="T46" s="310"/>
      <c r="U46" s="310"/>
      <c r="V46" s="310"/>
      <c r="W46" s="310"/>
      <c r="X46" s="310"/>
      <c r="Y46" s="310"/>
      <c r="Z46" s="310"/>
      <c r="AA46" s="310"/>
      <c r="AB46" s="310"/>
      <c r="AC46" s="310"/>
      <c r="AD46" s="310"/>
      <c r="AE46" s="310"/>
      <c r="AF46" s="310"/>
      <c r="AG46" s="310"/>
      <c r="AH46" s="310"/>
    </row>
    <row r="47" spans="1:34" ht="15.75" customHeight="1">
      <c r="A47" s="18"/>
      <c r="B47" s="18"/>
      <c r="C47" s="18"/>
      <c r="D47" s="18"/>
      <c r="E47" s="18"/>
      <c r="F47" s="18"/>
      <c r="G47" s="18"/>
      <c r="H47" s="308"/>
      <c r="I47" s="308"/>
      <c r="J47" s="308"/>
      <c r="K47" s="308"/>
      <c r="L47" s="308"/>
      <c r="M47" s="308"/>
      <c r="N47" s="308"/>
      <c r="O47" s="308"/>
      <c r="P47" s="308"/>
      <c r="Q47" s="308"/>
      <c r="R47" s="308"/>
      <c r="S47" s="14"/>
      <c r="T47" s="311"/>
      <c r="U47" s="311"/>
      <c r="V47" s="311"/>
      <c r="W47" s="311"/>
      <c r="X47" s="311"/>
      <c r="Y47" s="311"/>
      <c r="Z47" s="311"/>
      <c r="AA47" s="311"/>
      <c r="AB47" s="311"/>
      <c r="AC47" s="311"/>
      <c r="AD47" s="311"/>
      <c r="AE47" s="311"/>
      <c r="AF47" s="311"/>
      <c r="AG47" s="311"/>
      <c r="AH47" s="311"/>
    </row>
    <row r="48" spans="1:34" ht="10.95" customHeight="1">
      <c r="A48" s="15"/>
      <c r="B48" s="15"/>
      <c r="C48" s="15"/>
      <c r="D48" s="15"/>
      <c r="E48" s="15"/>
      <c r="F48" s="15"/>
      <c r="G48" s="15"/>
      <c r="H48" s="306" t="s">
        <v>76</v>
      </c>
      <c r="I48" s="306"/>
      <c r="J48" s="306"/>
      <c r="K48" s="306"/>
      <c r="L48" s="306"/>
      <c r="M48" s="306"/>
      <c r="N48" s="306"/>
      <c r="O48" s="306"/>
      <c r="P48" s="306"/>
      <c r="Q48" s="306"/>
      <c r="R48" s="306"/>
      <c r="S48" s="13"/>
      <c r="T48" s="309">
        <f>ROUND(為替!E24, 4) * 1</f>
        <v>18.8</v>
      </c>
      <c r="U48" s="309"/>
      <c r="V48" s="309"/>
      <c r="W48" s="309"/>
      <c r="X48" s="309"/>
      <c r="Y48" s="309"/>
      <c r="Z48" s="309"/>
      <c r="AA48" s="309"/>
      <c r="AB48" s="309"/>
      <c r="AC48" s="309"/>
      <c r="AD48" s="309"/>
      <c r="AE48" s="309"/>
      <c r="AF48" s="309"/>
      <c r="AG48" s="309"/>
      <c r="AH48" s="309"/>
    </row>
    <row r="49" spans="1:34" ht="10.95" customHeight="1">
      <c r="A49" s="17"/>
      <c r="B49" s="17"/>
      <c r="C49" s="17"/>
      <c r="D49" s="17"/>
      <c r="E49" s="17"/>
      <c r="F49" s="17"/>
      <c r="G49" s="17"/>
      <c r="H49" s="307"/>
      <c r="I49" s="307"/>
      <c r="J49" s="307"/>
      <c r="K49" s="307"/>
      <c r="L49" s="307"/>
      <c r="M49" s="307"/>
      <c r="N49" s="307"/>
      <c r="O49" s="307"/>
      <c r="P49" s="307"/>
      <c r="Q49" s="307"/>
      <c r="R49" s="307"/>
      <c r="S49" s="12"/>
      <c r="T49" s="310"/>
      <c r="U49" s="310"/>
      <c r="V49" s="310"/>
      <c r="W49" s="310"/>
      <c r="X49" s="310"/>
      <c r="Y49" s="310"/>
      <c r="Z49" s="310"/>
      <c r="AA49" s="310"/>
      <c r="AB49" s="310"/>
      <c r="AC49" s="310"/>
      <c r="AD49" s="310"/>
      <c r="AE49" s="310"/>
      <c r="AF49" s="310"/>
      <c r="AG49" s="310"/>
      <c r="AH49" s="310"/>
    </row>
    <row r="50" spans="1:34" ht="10.95" customHeight="1">
      <c r="A50" s="17"/>
      <c r="B50" s="17"/>
      <c r="C50" s="17"/>
      <c r="D50" s="17"/>
      <c r="E50" s="17"/>
      <c r="F50" s="17"/>
      <c r="G50" s="17"/>
      <c r="H50" s="307"/>
      <c r="I50" s="307"/>
      <c r="J50" s="307"/>
      <c r="K50" s="307"/>
      <c r="L50" s="307"/>
      <c r="M50" s="307"/>
      <c r="N50" s="307"/>
      <c r="O50" s="307"/>
      <c r="P50" s="307"/>
      <c r="Q50" s="307"/>
      <c r="R50" s="307"/>
      <c r="S50" s="12"/>
      <c r="T50" s="310"/>
      <c r="U50" s="310"/>
      <c r="V50" s="310"/>
      <c r="W50" s="310"/>
      <c r="X50" s="310"/>
      <c r="Y50" s="310"/>
      <c r="Z50" s="310"/>
      <c r="AA50" s="310"/>
      <c r="AB50" s="310"/>
      <c r="AC50" s="310"/>
      <c r="AD50" s="310"/>
      <c r="AE50" s="310"/>
      <c r="AF50" s="310"/>
      <c r="AG50" s="310"/>
      <c r="AH50" s="310"/>
    </row>
    <row r="51" spans="1:34" ht="10.95" customHeight="1">
      <c r="A51" s="17"/>
      <c r="B51" s="17"/>
      <c r="C51" s="17"/>
      <c r="D51" s="17"/>
      <c r="E51" s="17"/>
      <c r="F51" s="17"/>
      <c r="G51" s="17"/>
      <c r="H51" s="307"/>
      <c r="I51" s="307"/>
      <c r="J51" s="307"/>
      <c r="K51" s="307"/>
      <c r="L51" s="307"/>
      <c r="M51" s="307"/>
      <c r="N51" s="307"/>
      <c r="O51" s="307"/>
      <c r="P51" s="307"/>
      <c r="Q51" s="307"/>
      <c r="R51" s="307"/>
      <c r="S51" s="12"/>
      <c r="T51" s="310"/>
      <c r="U51" s="310"/>
      <c r="V51" s="310"/>
      <c r="W51" s="310"/>
      <c r="X51" s="310"/>
      <c r="Y51" s="310"/>
      <c r="Z51" s="310"/>
      <c r="AA51" s="310"/>
      <c r="AB51" s="310"/>
      <c r="AC51" s="310"/>
      <c r="AD51" s="310"/>
      <c r="AE51" s="310"/>
      <c r="AF51" s="310"/>
      <c r="AG51" s="310"/>
      <c r="AH51" s="310"/>
    </row>
    <row r="52" spans="1:34" ht="10.5" customHeight="1">
      <c r="A52" s="18"/>
      <c r="B52" s="18"/>
      <c r="C52" s="18"/>
      <c r="D52" s="18"/>
      <c r="E52" s="18"/>
      <c r="F52" s="18"/>
      <c r="G52" s="18"/>
      <c r="H52" s="308"/>
      <c r="I52" s="308"/>
      <c r="J52" s="308"/>
      <c r="K52" s="308"/>
      <c r="L52" s="308"/>
      <c r="M52" s="308"/>
      <c r="N52" s="308"/>
      <c r="O52" s="308"/>
      <c r="P52" s="308"/>
      <c r="Q52" s="308"/>
      <c r="R52" s="308"/>
      <c r="S52" s="14"/>
      <c r="T52" s="311"/>
      <c r="U52" s="311"/>
      <c r="V52" s="311"/>
      <c r="W52" s="311"/>
      <c r="X52" s="311"/>
      <c r="Y52" s="311"/>
      <c r="Z52" s="311"/>
      <c r="AA52" s="311"/>
      <c r="AB52" s="311"/>
      <c r="AC52" s="311"/>
      <c r="AD52" s="311"/>
      <c r="AE52" s="311"/>
      <c r="AF52" s="311"/>
      <c r="AG52" s="311"/>
      <c r="AH52" s="311"/>
    </row>
    <row r="53" spans="1:34" ht="10.95" customHeight="1">
      <c r="A53" s="15"/>
      <c r="B53" s="15"/>
      <c r="C53" s="15"/>
      <c r="D53" s="15"/>
      <c r="E53" s="15"/>
      <c r="F53" s="15"/>
      <c r="G53" s="15"/>
      <c r="H53" s="306" t="s">
        <v>84</v>
      </c>
      <c r="I53" s="306"/>
      <c r="J53" s="306"/>
      <c r="K53" s="306"/>
      <c r="L53" s="306"/>
      <c r="M53" s="306"/>
      <c r="N53" s="306"/>
      <c r="O53" s="306"/>
      <c r="P53" s="306"/>
      <c r="Q53" s="306"/>
      <c r="R53" s="306"/>
      <c r="S53" s="13"/>
      <c r="T53" s="309">
        <f>ROUND(為替!G24, 4) * 1</f>
        <v>4.76</v>
      </c>
      <c r="U53" s="309"/>
      <c r="V53" s="309"/>
      <c r="W53" s="309"/>
      <c r="X53" s="309"/>
      <c r="Y53" s="309"/>
      <c r="Z53" s="309"/>
      <c r="AA53" s="309"/>
      <c r="AB53" s="309"/>
      <c r="AC53" s="309"/>
      <c r="AD53" s="309"/>
      <c r="AE53" s="309"/>
      <c r="AF53" s="309"/>
      <c r="AG53" s="309"/>
      <c r="AH53" s="309"/>
    </row>
    <row r="54" spans="1:34" ht="10.95" customHeight="1">
      <c r="A54" s="17"/>
      <c r="B54" s="17"/>
      <c r="C54" s="17"/>
      <c r="D54" s="17"/>
      <c r="E54" s="17"/>
      <c r="F54" s="17"/>
      <c r="G54" s="17"/>
      <c r="H54" s="307"/>
      <c r="I54" s="307"/>
      <c r="J54" s="307"/>
      <c r="K54" s="307"/>
      <c r="L54" s="307"/>
      <c r="M54" s="307"/>
      <c r="N54" s="307"/>
      <c r="O54" s="307"/>
      <c r="P54" s="307"/>
      <c r="Q54" s="307"/>
      <c r="R54" s="307"/>
      <c r="S54" s="12"/>
      <c r="T54" s="310"/>
      <c r="U54" s="310"/>
      <c r="V54" s="310"/>
      <c r="W54" s="310"/>
      <c r="X54" s="310"/>
      <c r="Y54" s="310"/>
      <c r="Z54" s="310"/>
      <c r="AA54" s="310"/>
      <c r="AB54" s="310"/>
      <c r="AC54" s="310"/>
      <c r="AD54" s="310"/>
      <c r="AE54" s="310"/>
      <c r="AF54" s="310"/>
      <c r="AG54" s="310"/>
      <c r="AH54" s="310"/>
    </row>
    <row r="55" spans="1:34" ht="10.95" customHeight="1">
      <c r="A55" s="17"/>
      <c r="B55" s="17"/>
      <c r="C55" s="17"/>
      <c r="D55" s="17"/>
      <c r="E55" s="17"/>
      <c r="F55" s="17"/>
      <c r="G55" s="17"/>
      <c r="H55" s="307"/>
      <c r="I55" s="307"/>
      <c r="J55" s="307"/>
      <c r="K55" s="307"/>
      <c r="L55" s="307"/>
      <c r="M55" s="307"/>
      <c r="N55" s="307"/>
      <c r="O55" s="307"/>
      <c r="P55" s="307"/>
      <c r="Q55" s="307"/>
      <c r="R55" s="307"/>
      <c r="S55" s="12"/>
      <c r="T55" s="310"/>
      <c r="U55" s="310"/>
      <c r="V55" s="310"/>
      <c r="W55" s="310"/>
      <c r="X55" s="310"/>
      <c r="Y55" s="310"/>
      <c r="Z55" s="310"/>
      <c r="AA55" s="310"/>
      <c r="AB55" s="310"/>
      <c r="AC55" s="310"/>
      <c r="AD55" s="310"/>
      <c r="AE55" s="310"/>
      <c r="AF55" s="310"/>
      <c r="AG55" s="310"/>
      <c r="AH55" s="310"/>
    </row>
    <row r="56" spans="1:34" ht="10.95" customHeight="1">
      <c r="A56" s="17"/>
      <c r="B56" s="17"/>
      <c r="C56" s="17"/>
      <c r="D56" s="17"/>
      <c r="E56" s="17"/>
      <c r="F56" s="17"/>
      <c r="G56" s="17"/>
      <c r="H56" s="307"/>
      <c r="I56" s="307"/>
      <c r="J56" s="307"/>
      <c r="K56" s="307"/>
      <c r="L56" s="307"/>
      <c r="M56" s="307"/>
      <c r="N56" s="307"/>
      <c r="O56" s="307"/>
      <c r="P56" s="307"/>
      <c r="Q56" s="307"/>
      <c r="R56" s="307"/>
      <c r="S56" s="12"/>
      <c r="T56" s="310"/>
      <c r="U56" s="310"/>
      <c r="V56" s="310"/>
      <c r="W56" s="310"/>
      <c r="X56" s="310"/>
      <c r="Y56" s="310"/>
      <c r="Z56" s="310"/>
      <c r="AA56" s="310"/>
      <c r="AB56" s="310"/>
      <c r="AC56" s="310"/>
      <c r="AD56" s="310"/>
      <c r="AE56" s="310"/>
      <c r="AF56" s="310"/>
      <c r="AG56" s="310"/>
      <c r="AH56" s="310"/>
    </row>
    <row r="57" spans="1:34" ht="10.5" customHeight="1">
      <c r="A57" s="18"/>
      <c r="B57" s="18"/>
      <c r="C57" s="18"/>
      <c r="D57" s="18"/>
      <c r="E57" s="18"/>
      <c r="F57" s="18"/>
      <c r="G57" s="18"/>
      <c r="H57" s="308"/>
      <c r="I57" s="308"/>
      <c r="J57" s="308"/>
      <c r="K57" s="308"/>
      <c r="L57" s="308"/>
      <c r="M57" s="308"/>
      <c r="N57" s="308"/>
      <c r="O57" s="308"/>
      <c r="P57" s="308"/>
      <c r="Q57" s="308"/>
      <c r="R57" s="308"/>
      <c r="S57" s="14"/>
      <c r="T57" s="311"/>
      <c r="U57" s="311"/>
      <c r="V57" s="311"/>
      <c r="W57" s="311"/>
      <c r="X57" s="311"/>
      <c r="Y57" s="311"/>
      <c r="Z57" s="311"/>
      <c r="AA57" s="311"/>
      <c r="AB57" s="311"/>
      <c r="AC57" s="311"/>
      <c r="AD57" s="311"/>
      <c r="AE57" s="311"/>
      <c r="AF57" s="311"/>
      <c r="AG57" s="311"/>
      <c r="AH57" s="311"/>
    </row>
    <row r="58" spans="1:34" ht="10.95" customHeight="1">
      <c r="A58" s="15"/>
      <c r="B58" s="15"/>
      <c r="C58" s="15"/>
      <c r="D58" s="15"/>
      <c r="E58" s="15"/>
      <c r="F58" s="15"/>
      <c r="G58" s="15"/>
      <c r="H58" s="306" t="s">
        <v>26</v>
      </c>
      <c r="I58" s="306"/>
      <c r="J58" s="306"/>
      <c r="K58" s="306"/>
      <c r="L58" s="306"/>
      <c r="M58" s="306"/>
      <c r="N58" s="306"/>
      <c r="O58" s="306"/>
      <c r="P58" s="306"/>
      <c r="Q58" s="306"/>
      <c r="R58" s="306"/>
      <c r="S58" s="13"/>
      <c r="T58" s="309">
        <f>ROUND(為替!I24, 4) * 1</f>
        <v>4.84</v>
      </c>
      <c r="U58" s="309"/>
      <c r="V58" s="309"/>
      <c r="W58" s="309"/>
      <c r="X58" s="309"/>
      <c r="Y58" s="309"/>
      <c r="Z58" s="309"/>
      <c r="AA58" s="309"/>
      <c r="AB58" s="309"/>
      <c r="AC58" s="309"/>
      <c r="AD58" s="309"/>
      <c r="AE58" s="309"/>
      <c r="AF58" s="309"/>
      <c r="AG58" s="309"/>
      <c r="AH58" s="309"/>
    </row>
    <row r="59" spans="1:34" ht="10.95" customHeight="1">
      <c r="A59" s="17"/>
      <c r="B59" s="17"/>
      <c r="C59" s="17"/>
      <c r="D59" s="17"/>
      <c r="E59" s="17"/>
      <c r="F59" s="17"/>
      <c r="G59" s="17"/>
      <c r="H59" s="307"/>
      <c r="I59" s="307"/>
      <c r="J59" s="307"/>
      <c r="K59" s="307"/>
      <c r="L59" s="307"/>
      <c r="M59" s="307"/>
      <c r="N59" s="307"/>
      <c r="O59" s="307"/>
      <c r="P59" s="307"/>
      <c r="Q59" s="307"/>
      <c r="R59" s="307"/>
      <c r="S59" s="12"/>
      <c r="T59" s="310"/>
      <c r="U59" s="310"/>
      <c r="V59" s="310"/>
      <c r="W59" s="310"/>
      <c r="X59" s="310"/>
      <c r="Y59" s="310"/>
      <c r="Z59" s="310"/>
      <c r="AA59" s="310"/>
      <c r="AB59" s="310"/>
      <c r="AC59" s="310"/>
      <c r="AD59" s="310"/>
      <c r="AE59" s="310"/>
      <c r="AF59" s="310"/>
      <c r="AG59" s="310"/>
      <c r="AH59" s="310"/>
    </row>
    <row r="60" spans="1:34" ht="10.95" customHeight="1">
      <c r="A60" s="17"/>
      <c r="B60" s="17"/>
      <c r="C60" s="17"/>
      <c r="D60" s="17"/>
      <c r="E60" s="17"/>
      <c r="F60" s="17"/>
      <c r="G60" s="17"/>
      <c r="H60" s="307"/>
      <c r="I60" s="307"/>
      <c r="J60" s="307"/>
      <c r="K60" s="307"/>
      <c r="L60" s="307"/>
      <c r="M60" s="307"/>
      <c r="N60" s="307"/>
      <c r="O60" s="307"/>
      <c r="P60" s="307"/>
      <c r="Q60" s="307"/>
      <c r="R60" s="307"/>
      <c r="S60" s="12"/>
      <c r="T60" s="310"/>
      <c r="U60" s="310"/>
      <c r="V60" s="310"/>
      <c r="W60" s="310"/>
      <c r="X60" s="310"/>
      <c r="Y60" s="310"/>
      <c r="Z60" s="310"/>
      <c r="AA60" s="310"/>
      <c r="AB60" s="310"/>
      <c r="AC60" s="310"/>
      <c r="AD60" s="310"/>
      <c r="AE60" s="310"/>
      <c r="AF60" s="310"/>
      <c r="AG60" s="310"/>
      <c r="AH60" s="310"/>
    </row>
    <row r="61" spans="1:34" ht="10.95" customHeight="1">
      <c r="A61" s="17"/>
      <c r="B61" s="17"/>
      <c r="C61" s="17"/>
      <c r="D61" s="17"/>
      <c r="E61" s="17"/>
      <c r="F61" s="17"/>
      <c r="G61" s="17"/>
      <c r="H61" s="307"/>
      <c r="I61" s="307"/>
      <c r="J61" s="307"/>
      <c r="K61" s="307"/>
      <c r="L61" s="307"/>
      <c r="M61" s="307"/>
      <c r="N61" s="307"/>
      <c r="O61" s="307"/>
      <c r="P61" s="307"/>
      <c r="Q61" s="307"/>
      <c r="R61" s="307"/>
      <c r="S61" s="12"/>
      <c r="T61" s="310"/>
      <c r="U61" s="310"/>
      <c r="V61" s="310"/>
      <c r="W61" s="310"/>
      <c r="X61" s="310"/>
      <c r="Y61" s="310"/>
      <c r="Z61" s="310"/>
      <c r="AA61" s="310"/>
      <c r="AB61" s="310"/>
      <c r="AC61" s="310"/>
      <c r="AD61" s="310"/>
      <c r="AE61" s="310"/>
      <c r="AF61" s="310"/>
      <c r="AG61" s="310"/>
      <c r="AH61" s="310"/>
    </row>
    <row r="62" spans="1:34" ht="10.5" customHeight="1">
      <c r="A62" s="18"/>
      <c r="B62" s="18"/>
      <c r="C62" s="18"/>
      <c r="D62" s="18"/>
      <c r="E62" s="18"/>
      <c r="F62" s="18"/>
      <c r="G62" s="18"/>
      <c r="H62" s="308"/>
      <c r="I62" s="308"/>
      <c r="J62" s="308"/>
      <c r="K62" s="308"/>
      <c r="L62" s="308"/>
      <c r="M62" s="308"/>
      <c r="N62" s="308"/>
      <c r="O62" s="308"/>
      <c r="P62" s="308"/>
      <c r="Q62" s="308"/>
      <c r="R62" s="308"/>
      <c r="S62" s="14"/>
      <c r="T62" s="311"/>
      <c r="U62" s="311"/>
      <c r="V62" s="311"/>
      <c r="W62" s="311"/>
      <c r="X62" s="311"/>
      <c r="Y62" s="311"/>
      <c r="Z62" s="311"/>
      <c r="AA62" s="311"/>
      <c r="AB62" s="311"/>
      <c r="AC62" s="311"/>
      <c r="AD62" s="311"/>
      <c r="AE62" s="311"/>
      <c r="AF62" s="311"/>
      <c r="AG62" s="311"/>
      <c r="AH62" s="311"/>
    </row>
    <row r="63" spans="1:34" ht="10.95" customHeight="1">
      <c r="A63" s="15"/>
      <c r="B63" s="15"/>
      <c r="C63" s="15"/>
      <c r="D63" s="15"/>
      <c r="E63" s="15"/>
      <c r="F63" s="15"/>
      <c r="G63" s="15"/>
      <c r="H63" s="306" t="s">
        <v>138</v>
      </c>
      <c r="I63" s="306"/>
      <c r="J63" s="306"/>
      <c r="K63" s="306"/>
      <c r="L63" s="306"/>
      <c r="M63" s="306"/>
      <c r="N63" s="306"/>
      <c r="O63" s="306"/>
      <c r="P63" s="306"/>
      <c r="Q63" s="306"/>
      <c r="R63" s="306"/>
      <c r="S63" s="13"/>
      <c r="T63" s="309">
        <f>ROUND(為替!K24, 4) * 1</f>
        <v>2.4700000000000002</v>
      </c>
      <c r="U63" s="309"/>
      <c r="V63" s="309"/>
      <c r="W63" s="309"/>
      <c r="X63" s="309"/>
      <c r="Y63" s="309"/>
      <c r="Z63" s="309"/>
      <c r="AA63" s="309"/>
      <c r="AB63" s="309"/>
      <c r="AC63" s="309"/>
      <c r="AD63" s="309"/>
      <c r="AE63" s="309"/>
      <c r="AF63" s="309"/>
      <c r="AG63" s="309"/>
      <c r="AH63" s="309"/>
    </row>
    <row r="64" spans="1:34" ht="10.95" customHeight="1">
      <c r="A64" s="17"/>
      <c r="B64" s="17"/>
      <c r="C64" s="17"/>
      <c r="D64" s="17"/>
      <c r="E64" s="17"/>
      <c r="F64" s="17"/>
      <c r="G64" s="17"/>
      <c r="H64" s="307"/>
      <c r="I64" s="307"/>
      <c r="J64" s="307"/>
      <c r="K64" s="307"/>
      <c r="L64" s="307"/>
      <c r="M64" s="307"/>
      <c r="N64" s="307"/>
      <c r="O64" s="307"/>
      <c r="P64" s="307"/>
      <c r="Q64" s="307"/>
      <c r="R64" s="307"/>
      <c r="S64" s="12"/>
      <c r="T64" s="310"/>
      <c r="U64" s="310"/>
      <c r="V64" s="310"/>
      <c r="W64" s="310"/>
      <c r="X64" s="310"/>
      <c r="Y64" s="310"/>
      <c r="Z64" s="310"/>
      <c r="AA64" s="310"/>
      <c r="AB64" s="310"/>
      <c r="AC64" s="310"/>
      <c r="AD64" s="310"/>
      <c r="AE64" s="310"/>
      <c r="AF64" s="310"/>
      <c r="AG64" s="310"/>
      <c r="AH64" s="310"/>
    </row>
    <row r="65" spans="1:34" ht="10.95" customHeight="1">
      <c r="A65" s="17"/>
      <c r="B65" s="17"/>
      <c r="C65" s="17"/>
      <c r="D65" s="17"/>
      <c r="E65" s="17"/>
      <c r="F65" s="17"/>
      <c r="G65" s="17"/>
      <c r="H65" s="307"/>
      <c r="I65" s="307"/>
      <c r="J65" s="307"/>
      <c r="K65" s="307"/>
      <c r="L65" s="307"/>
      <c r="M65" s="307"/>
      <c r="N65" s="307"/>
      <c r="O65" s="307"/>
      <c r="P65" s="307"/>
      <c r="Q65" s="307"/>
      <c r="R65" s="307"/>
      <c r="S65" s="12"/>
      <c r="T65" s="310"/>
      <c r="U65" s="310"/>
      <c r="V65" s="310"/>
      <c r="W65" s="310"/>
      <c r="X65" s="310"/>
      <c r="Y65" s="310"/>
      <c r="Z65" s="310"/>
      <c r="AA65" s="310"/>
      <c r="AB65" s="310"/>
      <c r="AC65" s="310"/>
      <c r="AD65" s="310"/>
      <c r="AE65" s="310"/>
      <c r="AF65" s="310"/>
      <c r="AG65" s="310"/>
      <c r="AH65" s="310"/>
    </row>
    <row r="66" spans="1:34" ht="10.95" customHeight="1">
      <c r="A66" s="17"/>
      <c r="B66" s="17"/>
      <c r="C66" s="17"/>
      <c r="D66" s="17"/>
      <c r="E66" s="17"/>
      <c r="F66" s="17"/>
      <c r="G66" s="17"/>
      <c r="H66" s="307"/>
      <c r="I66" s="307"/>
      <c r="J66" s="307"/>
      <c r="K66" s="307"/>
      <c r="L66" s="307"/>
      <c r="M66" s="307"/>
      <c r="N66" s="307"/>
      <c r="O66" s="307"/>
      <c r="P66" s="307"/>
      <c r="Q66" s="307"/>
      <c r="R66" s="307"/>
      <c r="S66" s="12"/>
      <c r="T66" s="310"/>
      <c r="U66" s="310"/>
      <c r="V66" s="310"/>
      <c r="W66" s="310"/>
      <c r="X66" s="310"/>
      <c r="Y66" s="310"/>
      <c r="Z66" s="310"/>
      <c r="AA66" s="310"/>
      <c r="AB66" s="310"/>
      <c r="AC66" s="310"/>
      <c r="AD66" s="310"/>
      <c r="AE66" s="310"/>
      <c r="AF66" s="310"/>
      <c r="AG66" s="310"/>
      <c r="AH66" s="310"/>
    </row>
    <row r="67" spans="1:34" ht="10.5" customHeight="1">
      <c r="A67" s="18"/>
      <c r="B67" s="18"/>
      <c r="C67" s="18"/>
      <c r="D67" s="18"/>
      <c r="E67" s="18"/>
      <c r="F67" s="18"/>
      <c r="G67" s="18"/>
      <c r="H67" s="308"/>
      <c r="I67" s="308"/>
      <c r="J67" s="308"/>
      <c r="K67" s="308"/>
      <c r="L67" s="308"/>
      <c r="M67" s="308"/>
      <c r="N67" s="308"/>
      <c r="O67" s="308"/>
      <c r="P67" s="308"/>
      <c r="Q67" s="308"/>
      <c r="R67" s="308"/>
      <c r="S67" s="14"/>
      <c r="T67" s="311"/>
      <c r="U67" s="311"/>
      <c r="V67" s="311"/>
      <c r="W67" s="311"/>
      <c r="X67" s="311"/>
      <c r="Y67" s="311"/>
      <c r="Z67" s="311"/>
      <c r="AA67" s="311"/>
      <c r="AB67" s="311"/>
      <c r="AC67" s="311"/>
      <c r="AD67" s="311"/>
      <c r="AE67" s="311"/>
      <c r="AF67" s="311"/>
      <c r="AG67" s="311"/>
      <c r="AH67" s="311"/>
    </row>
    <row r="68" spans="1:34" ht="10.95" customHeight="1">
      <c r="A68" s="15"/>
      <c r="B68" s="15"/>
      <c r="C68" s="15"/>
      <c r="D68" s="15"/>
      <c r="E68" s="15"/>
      <c r="F68" s="15"/>
      <c r="G68" s="15"/>
      <c r="H68" s="306" t="s">
        <v>94</v>
      </c>
      <c r="I68" s="306"/>
      <c r="J68" s="306"/>
      <c r="K68" s="306"/>
      <c r="L68" s="306"/>
      <c r="M68" s="306"/>
      <c r="N68" s="306"/>
      <c r="O68" s="306"/>
      <c r="P68" s="306"/>
      <c r="Q68" s="306"/>
      <c r="R68" s="306"/>
      <c r="S68" s="13"/>
      <c r="T68" s="309">
        <f>ROUND(為替!M24, 4) * 1000</f>
        <v>7.8</v>
      </c>
      <c r="U68" s="309"/>
      <c r="V68" s="309"/>
      <c r="W68" s="309"/>
      <c r="X68" s="309"/>
      <c r="Y68" s="309"/>
      <c r="Z68" s="309"/>
      <c r="AA68" s="309"/>
      <c r="AB68" s="309"/>
      <c r="AC68" s="309"/>
      <c r="AD68" s="309"/>
      <c r="AE68" s="309"/>
      <c r="AF68" s="309"/>
      <c r="AG68" s="309"/>
      <c r="AH68" s="309"/>
    </row>
    <row r="69" spans="1:34" ht="10.95" customHeight="1">
      <c r="A69" s="17"/>
      <c r="B69" s="17"/>
      <c r="C69" s="17"/>
      <c r="D69" s="17"/>
      <c r="E69" s="17"/>
      <c r="F69" s="17"/>
      <c r="G69" s="17"/>
      <c r="H69" s="307"/>
      <c r="I69" s="307"/>
      <c r="J69" s="307"/>
      <c r="K69" s="307"/>
      <c r="L69" s="307"/>
      <c r="M69" s="307"/>
      <c r="N69" s="307"/>
      <c r="O69" s="307"/>
      <c r="P69" s="307"/>
      <c r="Q69" s="307"/>
      <c r="R69" s="307"/>
      <c r="S69" s="12"/>
      <c r="T69" s="310"/>
      <c r="U69" s="310"/>
      <c r="V69" s="310"/>
      <c r="W69" s="310"/>
      <c r="X69" s="310"/>
      <c r="Y69" s="310"/>
      <c r="Z69" s="310"/>
      <c r="AA69" s="310"/>
      <c r="AB69" s="310"/>
      <c r="AC69" s="310"/>
      <c r="AD69" s="310"/>
      <c r="AE69" s="310"/>
      <c r="AF69" s="310"/>
      <c r="AG69" s="310"/>
      <c r="AH69" s="310"/>
    </row>
    <row r="70" spans="1:34" ht="10.95" customHeight="1">
      <c r="A70" s="17"/>
      <c r="B70" s="17"/>
      <c r="C70" s="17"/>
      <c r="D70" s="17"/>
      <c r="E70" s="17"/>
      <c r="F70" s="17"/>
      <c r="G70" s="17"/>
      <c r="H70" s="307"/>
      <c r="I70" s="307"/>
      <c r="J70" s="307"/>
      <c r="K70" s="307"/>
      <c r="L70" s="307"/>
      <c r="M70" s="307"/>
      <c r="N70" s="307"/>
      <c r="O70" s="307"/>
      <c r="P70" s="307"/>
      <c r="Q70" s="307"/>
      <c r="R70" s="307"/>
      <c r="S70" s="12"/>
      <c r="T70" s="310"/>
      <c r="U70" s="310"/>
      <c r="V70" s="310"/>
      <c r="W70" s="310"/>
      <c r="X70" s="310"/>
      <c r="Y70" s="310"/>
      <c r="Z70" s="310"/>
      <c r="AA70" s="310"/>
      <c r="AB70" s="310"/>
      <c r="AC70" s="310"/>
      <c r="AD70" s="310"/>
      <c r="AE70" s="310"/>
      <c r="AF70" s="310"/>
      <c r="AG70" s="310"/>
      <c r="AH70" s="310"/>
    </row>
    <row r="71" spans="1:34" ht="10.95" customHeight="1">
      <c r="A71" s="17"/>
      <c r="B71" s="17"/>
      <c r="C71" s="17"/>
      <c r="D71" s="17"/>
      <c r="E71" s="17"/>
      <c r="F71" s="17"/>
      <c r="G71" s="17"/>
      <c r="H71" s="307"/>
      <c r="I71" s="307"/>
      <c r="J71" s="307"/>
      <c r="K71" s="307"/>
      <c r="L71" s="307"/>
      <c r="M71" s="307"/>
      <c r="N71" s="307"/>
      <c r="O71" s="307"/>
      <c r="P71" s="307"/>
      <c r="Q71" s="307"/>
      <c r="R71" s="307"/>
      <c r="S71" s="12"/>
      <c r="T71" s="310"/>
      <c r="U71" s="310"/>
      <c r="V71" s="310"/>
      <c r="W71" s="310"/>
      <c r="X71" s="310"/>
      <c r="Y71" s="310"/>
      <c r="Z71" s="310"/>
      <c r="AA71" s="310"/>
      <c r="AB71" s="310"/>
      <c r="AC71" s="310"/>
      <c r="AD71" s="310"/>
      <c r="AE71" s="310"/>
      <c r="AF71" s="310"/>
      <c r="AG71" s="310"/>
      <c r="AH71" s="310"/>
    </row>
    <row r="72" spans="1:34" ht="10.95" customHeight="1">
      <c r="A72" s="18"/>
      <c r="B72" s="18"/>
      <c r="C72" s="18"/>
      <c r="D72" s="18"/>
      <c r="E72" s="18"/>
      <c r="F72" s="18"/>
      <c r="G72" s="18"/>
      <c r="H72" s="308"/>
      <c r="I72" s="308"/>
      <c r="J72" s="308"/>
      <c r="K72" s="308"/>
      <c r="L72" s="308"/>
      <c r="M72" s="308"/>
      <c r="N72" s="308"/>
      <c r="O72" s="308"/>
      <c r="P72" s="308"/>
      <c r="Q72" s="308"/>
      <c r="R72" s="308"/>
      <c r="S72" s="14"/>
      <c r="T72" s="311"/>
      <c r="U72" s="311"/>
      <c r="V72" s="311"/>
      <c r="W72" s="311"/>
      <c r="X72" s="311"/>
      <c r="Y72" s="311"/>
      <c r="Z72" s="311"/>
      <c r="AA72" s="311"/>
      <c r="AB72" s="311"/>
      <c r="AC72" s="311"/>
      <c r="AD72" s="311"/>
      <c r="AE72" s="311"/>
      <c r="AF72" s="311"/>
      <c r="AG72" s="311"/>
      <c r="AH72" s="311"/>
    </row>
    <row r="73" spans="1:34" ht="10.95" customHeight="1">
      <c r="A73" s="15"/>
      <c r="B73" s="15"/>
      <c r="C73" s="15"/>
      <c r="D73" s="15"/>
      <c r="E73" s="15"/>
      <c r="F73" s="15"/>
      <c r="G73" s="15"/>
      <c r="H73" s="306" t="s">
        <v>93</v>
      </c>
      <c r="I73" s="306"/>
      <c r="J73" s="306"/>
      <c r="K73" s="306"/>
      <c r="L73" s="306"/>
      <c r="M73" s="306"/>
      <c r="N73" s="306"/>
      <c r="O73" s="306"/>
      <c r="P73" s="306"/>
      <c r="Q73" s="306"/>
      <c r="R73" s="306"/>
      <c r="S73" s="13"/>
      <c r="T73" s="309">
        <f>ROUND(為替!O24, 4) * 1</f>
        <v>36</v>
      </c>
      <c r="U73" s="309"/>
      <c r="V73" s="309"/>
      <c r="W73" s="309"/>
      <c r="X73" s="309"/>
      <c r="Y73" s="309"/>
      <c r="Z73" s="309"/>
      <c r="AA73" s="309"/>
      <c r="AB73" s="309"/>
      <c r="AC73" s="309"/>
      <c r="AD73" s="309"/>
      <c r="AE73" s="309"/>
      <c r="AF73" s="309"/>
      <c r="AG73" s="309"/>
      <c r="AH73" s="309"/>
    </row>
    <row r="74" spans="1:34" ht="10.95" customHeight="1">
      <c r="A74" s="17"/>
      <c r="B74" s="17"/>
      <c r="C74" s="17"/>
      <c r="D74" s="17"/>
      <c r="E74" s="17"/>
      <c r="F74" s="17"/>
      <c r="G74" s="17"/>
      <c r="H74" s="307"/>
      <c r="I74" s="307"/>
      <c r="J74" s="307"/>
      <c r="K74" s="307"/>
      <c r="L74" s="307"/>
      <c r="M74" s="307"/>
      <c r="N74" s="307"/>
      <c r="O74" s="307"/>
      <c r="P74" s="307"/>
      <c r="Q74" s="307"/>
      <c r="R74" s="307"/>
      <c r="S74" s="12"/>
      <c r="T74" s="310"/>
      <c r="U74" s="310"/>
      <c r="V74" s="310"/>
      <c r="W74" s="310"/>
      <c r="X74" s="310"/>
      <c r="Y74" s="310"/>
      <c r="Z74" s="310"/>
      <c r="AA74" s="310"/>
      <c r="AB74" s="310"/>
      <c r="AC74" s="310"/>
      <c r="AD74" s="310"/>
      <c r="AE74" s="310"/>
      <c r="AF74" s="310"/>
      <c r="AG74" s="310"/>
      <c r="AH74" s="310"/>
    </row>
    <row r="75" spans="1:34" ht="10.95" customHeight="1">
      <c r="A75" s="17"/>
      <c r="B75" s="17"/>
      <c r="C75" s="17"/>
      <c r="D75" s="17"/>
      <c r="E75" s="17"/>
      <c r="F75" s="17"/>
      <c r="G75" s="17"/>
      <c r="H75" s="307"/>
      <c r="I75" s="307"/>
      <c r="J75" s="307"/>
      <c r="K75" s="307"/>
      <c r="L75" s="307"/>
      <c r="M75" s="307"/>
      <c r="N75" s="307"/>
      <c r="O75" s="307"/>
      <c r="P75" s="307"/>
      <c r="Q75" s="307"/>
      <c r="R75" s="307"/>
      <c r="S75" s="12"/>
      <c r="T75" s="310"/>
      <c r="U75" s="310"/>
      <c r="V75" s="310"/>
      <c r="W75" s="310"/>
      <c r="X75" s="310"/>
      <c r="Y75" s="310"/>
      <c r="Z75" s="310"/>
      <c r="AA75" s="310"/>
      <c r="AB75" s="310"/>
      <c r="AC75" s="310"/>
      <c r="AD75" s="310"/>
      <c r="AE75" s="310"/>
      <c r="AF75" s="310"/>
      <c r="AG75" s="310"/>
      <c r="AH75" s="310"/>
    </row>
    <row r="76" spans="1:34" ht="10.95" customHeight="1">
      <c r="A76" s="17"/>
      <c r="B76" s="17"/>
      <c r="C76" s="17"/>
      <c r="D76" s="17"/>
      <c r="E76" s="17"/>
      <c r="F76" s="17"/>
      <c r="G76" s="17"/>
      <c r="H76" s="307"/>
      <c r="I76" s="307"/>
      <c r="J76" s="307"/>
      <c r="K76" s="307"/>
      <c r="L76" s="307"/>
      <c r="M76" s="307"/>
      <c r="N76" s="307"/>
      <c r="O76" s="307"/>
      <c r="P76" s="307"/>
      <c r="Q76" s="307"/>
      <c r="R76" s="307"/>
      <c r="S76" s="12"/>
      <c r="T76" s="310"/>
      <c r="U76" s="310"/>
      <c r="V76" s="310"/>
      <c r="W76" s="310"/>
      <c r="X76" s="310"/>
      <c r="Y76" s="310"/>
      <c r="Z76" s="310"/>
      <c r="AA76" s="310"/>
      <c r="AB76" s="310"/>
      <c r="AC76" s="310"/>
      <c r="AD76" s="310"/>
      <c r="AE76" s="310"/>
      <c r="AF76" s="310"/>
      <c r="AG76" s="310"/>
      <c r="AH76" s="310"/>
    </row>
    <row r="77" spans="1:34" ht="10.95" customHeight="1">
      <c r="A77" s="18"/>
      <c r="B77" s="18"/>
      <c r="C77" s="18"/>
      <c r="D77" s="18"/>
      <c r="E77" s="18"/>
      <c r="F77" s="18"/>
      <c r="G77" s="18"/>
      <c r="H77" s="308"/>
      <c r="I77" s="308"/>
      <c r="J77" s="308"/>
      <c r="K77" s="308"/>
      <c r="L77" s="308"/>
      <c r="M77" s="308"/>
      <c r="N77" s="308"/>
      <c r="O77" s="308"/>
      <c r="P77" s="308"/>
      <c r="Q77" s="308"/>
      <c r="R77" s="308"/>
      <c r="S77" s="14"/>
      <c r="T77" s="311"/>
      <c r="U77" s="311"/>
      <c r="V77" s="311"/>
      <c r="W77" s="311"/>
      <c r="X77" s="311"/>
      <c r="Y77" s="311"/>
      <c r="Z77" s="311"/>
      <c r="AA77" s="311"/>
      <c r="AB77" s="311"/>
      <c r="AC77" s="311"/>
      <c r="AD77" s="311"/>
      <c r="AE77" s="311"/>
      <c r="AF77" s="311"/>
      <c r="AG77" s="311"/>
      <c r="AH77" s="311"/>
    </row>
  </sheetData>
  <sheetProtection algorithmName="SHA-512" hashValue="xvC/jfO0cHL1HeKgilrMeh1ZY8RvObY7al8iCx5iNBlCxUpc6Zdk+yQgDArkRCJeoxAHBUDd38UwGaT0WxzK+Q==" saltValue="YIxxY+RdKUpMPJu0bCjR4w==" spinCount="100000" sheet="1" objects="1" scenarios="1"/>
  <mergeCells count="33">
    <mergeCell ref="H68:R72"/>
    <mergeCell ref="T68:AH72"/>
    <mergeCell ref="H73:R77"/>
    <mergeCell ref="T73:AH77"/>
    <mergeCell ref="H58:R62"/>
    <mergeCell ref="T58:AH62"/>
    <mergeCell ref="H63:R67"/>
    <mergeCell ref="T63:AH67"/>
    <mergeCell ref="H48:R52"/>
    <mergeCell ref="T48:AH52"/>
    <mergeCell ref="H53:R57"/>
    <mergeCell ref="T53:AH57"/>
    <mergeCell ref="H38:R42"/>
    <mergeCell ref="T38:AH42"/>
    <mergeCell ref="H43:R47"/>
    <mergeCell ref="T43:AH47"/>
    <mergeCell ref="H28:R32"/>
    <mergeCell ref="T28:AH32"/>
    <mergeCell ref="H33:R37"/>
    <mergeCell ref="T33:AH37"/>
    <mergeCell ref="H18:R22"/>
    <mergeCell ref="T18:AH22"/>
    <mergeCell ref="H23:R27"/>
    <mergeCell ref="T23:AH27"/>
    <mergeCell ref="H8:R12"/>
    <mergeCell ref="T8:AH12"/>
    <mergeCell ref="H13:R17"/>
    <mergeCell ref="T13:AH17"/>
    <mergeCell ref="A1:K2"/>
    <mergeCell ref="L1:W2"/>
    <mergeCell ref="L3:W5"/>
    <mergeCell ref="A6:R7"/>
    <mergeCell ref="T6:AH7"/>
  </mergeCells>
  <phoneticPr fontId="1"/>
  <pageMargins left="0.23622047244094491" right="0.23622047244094491" top="0.35433070866141736" bottom="0.35433070866141736"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印刷縦2買取のみ_ボタン2_Click">
                <anchor moveWithCells="1" sizeWithCells="1">
                  <from>
                    <xdr:col>36</xdr:col>
                    <xdr:colOff>121920</xdr:colOff>
                    <xdr:row>1</xdr:row>
                    <xdr:rowOff>22860</xdr:rowOff>
                  </from>
                  <to>
                    <xdr:col>48</xdr:col>
                    <xdr:colOff>22860</xdr:colOff>
                    <xdr:row>10</xdr:row>
                    <xdr:rowOff>7620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DO195"/>
  <sheetViews>
    <sheetView topLeftCell="A175" workbookViewId="0">
      <selection activeCell="CQ37" sqref="CQ37"/>
    </sheetView>
  </sheetViews>
  <sheetFormatPr defaultColWidth="1.6640625" defaultRowHeight="9.75" customHeight="1"/>
  <cols>
    <col min="1" max="26" width="1.6640625" style="3"/>
    <col min="27" max="56" width="1.44140625" style="3" customWidth="1"/>
    <col min="57" max="57" width="2.44140625" style="3" customWidth="1"/>
    <col min="58" max="88" width="1.44140625" style="3" customWidth="1"/>
    <col min="89" max="16384" width="1.6640625" style="3"/>
  </cols>
  <sheetData>
    <row r="2" spans="1:88" ht="9.75" customHeight="1">
      <c r="C2" s="247">
        <f ca="1">TODAY()</f>
        <v>46046</v>
      </c>
      <c r="D2" s="315"/>
      <c r="E2" s="315"/>
      <c r="F2" s="315"/>
      <c r="G2" s="315"/>
      <c r="H2" s="315"/>
      <c r="I2" s="315"/>
      <c r="J2" s="315"/>
      <c r="K2" s="315"/>
      <c r="L2" s="315"/>
      <c r="M2" s="315"/>
      <c r="N2" s="315"/>
      <c r="O2" s="315"/>
      <c r="P2" s="315"/>
      <c r="Q2" s="315"/>
      <c r="R2" s="315"/>
      <c r="S2" s="315"/>
      <c r="T2" s="315"/>
      <c r="U2" s="315"/>
      <c r="V2" s="315"/>
      <c r="W2" s="315"/>
      <c r="X2" s="315"/>
      <c r="Y2" s="315"/>
      <c r="Z2" s="315"/>
    </row>
    <row r="3" spans="1:88" ht="9.75" customHeight="1">
      <c r="C3" s="315"/>
      <c r="D3" s="315"/>
      <c r="E3" s="315"/>
      <c r="F3" s="315"/>
      <c r="G3" s="315"/>
      <c r="H3" s="315"/>
      <c r="I3" s="315"/>
      <c r="J3" s="315"/>
      <c r="K3" s="315"/>
      <c r="L3" s="315"/>
      <c r="M3" s="315"/>
      <c r="N3" s="315"/>
      <c r="O3" s="315"/>
      <c r="P3" s="315"/>
      <c r="Q3" s="315"/>
      <c r="R3" s="315"/>
      <c r="S3" s="315"/>
      <c r="T3" s="315"/>
      <c r="U3" s="315"/>
      <c r="V3" s="315"/>
      <c r="W3" s="315"/>
      <c r="X3" s="315"/>
      <c r="Y3" s="315"/>
      <c r="Z3" s="315"/>
    </row>
    <row r="4" spans="1:88" ht="9.75" customHeight="1">
      <c r="A4" s="316" t="s">
        <v>7</v>
      </c>
      <c r="B4" s="316"/>
      <c r="C4" s="316"/>
      <c r="D4" s="316"/>
      <c r="E4" s="316"/>
      <c r="F4" s="316"/>
      <c r="G4" s="316"/>
      <c r="H4" s="316"/>
      <c r="I4" s="316"/>
      <c r="J4" s="316"/>
      <c r="K4" s="316"/>
      <c r="L4" s="316"/>
      <c r="M4" s="316"/>
      <c r="N4" s="316"/>
      <c r="O4" s="316"/>
      <c r="P4" s="316"/>
      <c r="Q4" s="316"/>
      <c r="R4" s="316"/>
      <c r="S4" s="316"/>
      <c r="T4" s="316"/>
      <c r="U4" s="316"/>
      <c r="V4" s="316"/>
      <c r="W4" s="316"/>
      <c r="X4" s="316"/>
      <c r="Y4" s="316"/>
      <c r="Z4" s="316"/>
      <c r="AA4" s="316"/>
      <c r="AB4" s="316"/>
      <c r="AC4" s="316"/>
      <c r="AD4" s="316"/>
      <c r="AE4" s="316"/>
      <c r="AF4" s="316"/>
      <c r="AG4" s="316"/>
      <c r="AH4" s="316"/>
      <c r="AI4" s="316"/>
      <c r="AJ4" s="316"/>
      <c r="AK4" s="316"/>
      <c r="AL4" s="316"/>
      <c r="AM4" s="316"/>
      <c r="AN4" s="316"/>
      <c r="AO4" s="316"/>
      <c r="AP4" s="316"/>
      <c r="AQ4" s="316"/>
      <c r="AR4" s="316"/>
      <c r="AS4" s="316"/>
      <c r="AT4" s="316"/>
      <c r="AU4" s="316"/>
      <c r="AV4" s="316"/>
      <c r="AW4" s="316"/>
      <c r="AX4" s="316"/>
      <c r="AY4" s="316"/>
      <c r="AZ4" s="316"/>
      <c r="BA4" s="316"/>
      <c r="BB4" s="316"/>
      <c r="BC4" s="316"/>
      <c r="BD4" s="316"/>
      <c r="BE4" s="316"/>
      <c r="BF4" s="316"/>
      <c r="BG4" s="316"/>
      <c r="BH4" s="316"/>
      <c r="BI4" s="316"/>
      <c r="BJ4" s="316"/>
      <c r="BK4" s="316"/>
      <c r="BL4" s="316"/>
      <c r="BM4" s="316"/>
      <c r="BN4" s="316"/>
      <c r="BO4" s="316"/>
      <c r="BP4" s="316"/>
      <c r="BQ4" s="316"/>
      <c r="BR4" s="316"/>
      <c r="BS4" s="316"/>
      <c r="BT4" s="316"/>
      <c r="BU4" s="316"/>
      <c r="BV4" s="316"/>
      <c r="BW4" s="316"/>
      <c r="BX4" s="316"/>
      <c r="BY4" s="316"/>
      <c r="BZ4" s="316"/>
      <c r="CA4" s="316"/>
      <c r="CB4" s="316"/>
      <c r="CC4" s="316"/>
      <c r="CD4" s="316"/>
      <c r="CE4" s="316"/>
      <c r="CF4" s="316"/>
      <c r="CG4" s="316"/>
      <c r="CH4" s="316"/>
      <c r="CI4" s="316"/>
      <c r="CJ4" s="316"/>
    </row>
    <row r="5" spans="1:88" ht="9.75" customHeight="1">
      <c r="A5" s="316"/>
      <c r="B5" s="316"/>
      <c r="C5" s="316"/>
      <c r="D5" s="316"/>
      <c r="E5" s="316"/>
      <c r="F5" s="316"/>
      <c r="G5" s="316"/>
      <c r="H5" s="316"/>
      <c r="I5" s="316"/>
      <c r="J5" s="316"/>
      <c r="K5" s="316"/>
      <c r="L5" s="316"/>
      <c r="M5" s="316"/>
      <c r="N5" s="316"/>
      <c r="O5" s="316"/>
      <c r="P5" s="316"/>
      <c r="Q5" s="316"/>
      <c r="R5" s="316"/>
      <c r="S5" s="316"/>
      <c r="T5" s="316"/>
      <c r="U5" s="316"/>
      <c r="V5" s="316"/>
      <c r="W5" s="316"/>
      <c r="X5" s="316"/>
      <c r="Y5" s="316"/>
      <c r="Z5" s="316"/>
      <c r="AA5" s="316"/>
      <c r="AB5" s="316"/>
      <c r="AC5" s="316"/>
      <c r="AD5" s="316"/>
      <c r="AE5" s="316"/>
      <c r="AF5" s="316"/>
      <c r="AG5" s="316"/>
      <c r="AH5" s="316"/>
      <c r="AI5" s="316"/>
      <c r="AJ5" s="316"/>
      <c r="AK5" s="316"/>
      <c r="AL5" s="316"/>
      <c r="AM5" s="316"/>
      <c r="AN5" s="316"/>
      <c r="AO5" s="316"/>
      <c r="AP5" s="316"/>
      <c r="AQ5" s="316"/>
      <c r="AR5" s="316"/>
      <c r="AS5" s="316"/>
      <c r="AT5" s="316"/>
      <c r="AU5" s="316"/>
      <c r="AV5" s="316"/>
      <c r="AW5" s="316"/>
      <c r="AX5" s="316"/>
      <c r="AY5" s="316"/>
      <c r="AZ5" s="316"/>
      <c r="BA5" s="316"/>
      <c r="BB5" s="316"/>
      <c r="BC5" s="316"/>
      <c r="BD5" s="316"/>
      <c r="BE5" s="316"/>
      <c r="BF5" s="316"/>
      <c r="BG5" s="316"/>
      <c r="BH5" s="316"/>
      <c r="BI5" s="316"/>
      <c r="BJ5" s="316"/>
      <c r="BK5" s="316"/>
      <c r="BL5" s="316"/>
      <c r="BM5" s="316"/>
      <c r="BN5" s="316"/>
      <c r="BO5" s="316"/>
      <c r="BP5" s="316"/>
      <c r="BQ5" s="316"/>
      <c r="BR5" s="316"/>
      <c r="BS5" s="316"/>
      <c r="BT5" s="316"/>
      <c r="BU5" s="316"/>
      <c r="BV5" s="316"/>
      <c r="BW5" s="316"/>
      <c r="BX5" s="316"/>
      <c r="BY5" s="316"/>
      <c r="BZ5" s="316"/>
      <c r="CA5" s="316"/>
      <c r="CB5" s="316"/>
      <c r="CC5" s="316"/>
      <c r="CD5" s="316"/>
      <c r="CE5" s="316"/>
      <c r="CF5" s="316"/>
      <c r="CG5" s="316"/>
      <c r="CH5" s="316"/>
      <c r="CI5" s="316"/>
      <c r="CJ5" s="316"/>
    </row>
    <row r="6" spans="1:88" ht="9.75" customHeight="1">
      <c r="A6" s="316"/>
      <c r="B6" s="316"/>
      <c r="C6" s="316"/>
      <c r="D6" s="316"/>
      <c r="E6" s="316"/>
      <c r="F6" s="316"/>
      <c r="G6" s="316"/>
      <c r="H6" s="316"/>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6"/>
      <c r="AM6" s="316"/>
      <c r="AN6" s="316"/>
      <c r="AO6" s="316"/>
      <c r="AP6" s="316"/>
      <c r="AQ6" s="316"/>
      <c r="AR6" s="316"/>
      <c r="AS6" s="316"/>
      <c r="AT6" s="316"/>
      <c r="AU6" s="316"/>
      <c r="AV6" s="316"/>
      <c r="AW6" s="316"/>
      <c r="AX6" s="316"/>
      <c r="AY6" s="316"/>
      <c r="AZ6" s="316"/>
      <c r="BA6" s="316"/>
      <c r="BB6" s="316"/>
      <c r="BC6" s="316"/>
      <c r="BD6" s="316"/>
      <c r="BE6" s="316"/>
      <c r="BF6" s="316"/>
      <c r="BG6" s="316"/>
      <c r="BH6" s="316"/>
      <c r="BI6" s="316"/>
      <c r="BJ6" s="316"/>
      <c r="BK6" s="316"/>
      <c r="BL6" s="316"/>
      <c r="BM6" s="316"/>
      <c r="BN6" s="316"/>
      <c r="BO6" s="316"/>
      <c r="BP6" s="316"/>
      <c r="BQ6" s="316"/>
      <c r="BR6" s="316"/>
      <c r="BS6" s="316"/>
      <c r="BT6" s="316"/>
      <c r="BU6" s="316"/>
      <c r="BV6" s="316"/>
      <c r="BW6" s="316"/>
      <c r="BX6" s="316"/>
      <c r="BY6" s="316"/>
      <c r="BZ6" s="316"/>
      <c r="CA6" s="316"/>
      <c r="CB6" s="316"/>
      <c r="CC6" s="316"/>
      <c r="CD6" s="316"/>
      <c r="CE6" s="316"/>
      <c r="CF6" s="316"/>
      <c r="CG6" s="316"/>
      <c r="CH6" s="316"/>
      <c r="CI6" s="316"/>
      <c r="CJ6" s="316"/>
    </row>
    <row r="7" spans="1:88" ht="9.75" customHeight="1">
      <c r="A7" s="316"/>
      <c r="B7" s="316"/>
      <c r="C7" s="316"/>
      <c r="D7" s="316"/>
      <c r="E7" s="316"/>
      <c r="F7" s="316"/>
      <c r="G7" s="316"/>
      <c r="H7" s="316"/>
      <c r="I7" s="316"/>
      <c r="J7" s="316"/>
      <c r="K7" s="316"/>
      <c r="L7" s="316"/>
      <c r="M7" s="316"/>
      <c r="N7" s="316"/>
      <c r="O7" s="316"/>
      <c r="P7" s="316"/>
      <c r="Q7" s="316"/>
      <c r="R7" s="316"/>
      <c r="S7" s="316"/>
      <c r="T7" s="316"/>
      <c r="U7" s="316"/>
      <c r="V7" s="316"/>
      <c r="W7" s="316"/>
      <c r="X7" s="316"/>
      <c r="Y7" s="316"/>
      <c r="Z7" s="316"/>
      <c r="AA7" s="316"/>
      <c r="AB7" s="316"/>
      <c r="AC7" s="316"/>
      <c r="AD7" s="316"/>
      <c r="AE7" s="316"/>
      <c r="AF7" s="316"/>
      <c r="AG7" s="316"/>
      <c r="AH7" s="316"/>
      <c r="AI7" s="316"/>
      <c r="AJ7" s="316"/>
      <c r="AK7" s="316"/>
      <c r="AL7" s="316"/>
      <c r="AM7" s="316"/>
      <c r="AN7" s="316"/>
      <c r="AO7" s="316"/>
      <c r="AP7" s="316"/>
      <c r="AQ7" s="316"/>
      <c r="AR7" s="316"/>
      <c r="AS7" s="316"/>
      <c r="AT7" s="316"/>
      <c r="AU7" s="316"/>
      <c r="AV7" s="316"/>
      <c r="AW7" s="316"/>
      <c r="AX7" s="316"/>
      <c r="AY7" s="316"/>
      <c r="AZ7" s="316"/>
      <c r="BA7" s="316"/>
      <c r="BB7" s="316"/>
      <c r="BC7" s="316"/>
      <c r="BD7" s="316"/>
      <c r="BE7" s="316"/>
      <c r="BF7" s="316"/>
      <c r="BG7" s="316"/>
      <c r="BH7" s="316"/>
      <c r="BI7" s="316"/>
      <c r="BJ7" s="316"/>
      <c r="BK7" s="316"/>
      <c r="BL7" s="316"/>
      <c r="BM7" s="316"/>
      <c r="BN7" s="316"/>
      <c r="BO7" s="316"/>
      <c r="BP7" s="316"/>
      <c r="BQ7" s="316"/>
      <c r="BR7" s="316"/>
      <c r="BS7" s="316"/>
      <c r="BT7" s="316"/>
      <c r="BU7" s="316"/>
      <c r="BV7" s="316"/>
      <c r="BW7" s="316"/>
      <c r="BX7" s="316"/>
      <c r="BY7" s="316"/>
      <c r="BZ7" s="316"/>
      <c r="CA7" s="316"/>
      <c r="CB7" s="316"/>
      <c r="CC7" s="316"/>
      <c r="CD7" s="316"/>
      <c r="CE7" s="316"/>
      <c r="CF7" s="316"/>
      <c r="CG7" s="316"/>
      <c r="CH7" s="316"/>
      <c r="CI7" s="316"/>
      <c r="CJ7" s="316"/>
    </row>
    <row r="8" spans="1:88" ht="9.75" customHeight="1">
      <c r="A8" s="316"/>
      <c r="B8" s="316"/>
      <c r="C8" s="316"/>
      <c r="D8" s="316"/>
      <c r="E8" s="316"/>
      <c r="F8" s="316"/>
      <c r="G8" s="316"/>
      <c r="H8" s="316"/>
      <c r="I8" s="316"/>
      <c r="J8" s="316"/>
      <c r="K8" s="316"/>
      <c r="L8" s="316"/>
      <c r="M8" s="316"/>
      <c r="N8" s="316"/>
      <c r="O8" s="316"/>
      <c r="P8" s="316"/>
      <c r="Q8" s="316"/>
      <c r="R8" s="316"/>
      <c r="S8" s="316"/>
      <c r="T8" s="316"/>
      <c r="U8" s="316"/>
      <c r="V8" s="316"/>
      <c r="W8" s="316"/>
      <c r="X8" s="316"/>
      <c r="Y8" s="316"/>
      <c r="Z8" s="316"/>
      <c r="AA8" s="316"/>
      <c r="AB8" s="316"/>
      <c r="AC8" s="316"/>
      <c r="AD8" s="316"/>
      <c r="AE8" s="316"/>
      <c r="AF8" s="316"/>
      <c r="AG8" s="316"/>
      <c r="AH8" s="316"/>
      <c r="AI8" s="316"/>
      <c r="AJ8" s="316"/>
      <c r="AK8" s="316"/>
      <c r="AL8" s="316"/>
      <c r="AM8" s="316"/>
      <c r="AN8" s="316"/>
      <c r="AO8" s="316"/>
      <c r="AP8" s="316"/>
      <c r="AQ8" s="316"/>
      <c r="AR8" s="316"/>
      <c r="AS8" s="316"/>
      <c r="AT8" s="316"/>
      <c r="AU8" s="316"/>
      <c r="AV8" s="316"/>
      <c r="AW8" s="316"/>
      <c r="AX8" s="316"/>
      <c r="AY8" s="316"/>
      <c r="AZ8" s="316"/>
      <c r="BA8" s="316"/>
      <c r="BB8" s="316"/>
      <c r="BC8" s="316"/>
      <c r="BD8" s="316"/>
      <c r="BE8" s="316"/>
      <c r="BF8" s="316"/>
      <c r="BG8" s="316"/>
      <c r="BH8" s="316"/>
      <c r="BI8" s="316"/>
      <c r="BJ8" s="316"/>
      <c r="BK8" s="316"/>
      <c r="BL8" s="316"/>
      <c r="BM8" s="316"/>
      <c r="BN8" s="316"/>
      <c r="BO8" s="316"/>
      <c r="BP8" s="316"/>
      <c r="BQ8" s="316"/>
      <c r="BR8" s="316"/>
      <c r="BS8" s="316"/>
      <c r="BT8" s="316"/>
      <c r="BU8" s="316"/>
      <c r="BV8" s="316"/>
      <c r="BW8" s="316"/>
      <c r="BX8" s="316"/>
      <c r="BY8" s="316"/>
      <c r="BZ8" s="316"/>
      <c r="CA8" s="316"/>
      <c r="CB8" s="316"/>
      <c r="CC8" s="316"/>
      <c r="CD8" s="316"/>
      <c r="CE8" s="316"/>
      <c r="CF8" s="316"/>
      <c r="CG8" s="316"/>
      <c r="CH8" s="316"/>
      <c r="CI8" s="316"/>
      <c r="CJ8" s="316"/>
    </row>
    <row r="9" spans="1:88" ht="9.75" customHeight="1">
      <c r="A9" s="316"/>
      <c r="B9" s="316"/>
      <c r="C9" s="316"/>
      <c r="D9" s="316"/>
      <c r="E9" s="316"/>
      <c r="F9" s="316"/>
      <c r="G9" s="316"/>
      <c r="H9" s="316"/>
      <c r="I9" s="316"/>
      <c r="J9" s="316"/>
      <c r="K9" s="316"/>
      <c r="L9" s="316"/>
      <c r="M9" s="316"/>
      <c r="N9" s="316"/>
      <c r="O9" s="316"/>
      <c r="P9" s="316"/>
      <c r="Q9" s="316"/>
      <c r="R9" s="316"/>
      <c r="S9" s="316"/>
      <c r="T9" s="316"/>
      <c r="U9" s="316"/>
      <c r="V9" s="316"/>
      <c r="W9" s="316"/>
      <c r="X9" s="316"/>
      <c r="Y9" s="316"/>
      <c r="Z9" s="316"/>
      <c r="AA9" s="316"/>
      <c r="AB9" s="316"/>
      <c r="AC9" s="316"/>
      <c r="AD9" s="316"/>
      <c r="AE9" s="316"/>
      <c r="AF9" s="316"/>
      <c r="AG9" s="316"/>
      <c r="AH9" s="316"/>
      <c r="AI9" s="316"/>
      <c r="AJ9" s="316"/>
      <c r="AK9" s="316"/>
      <c r="AL9" s="316"/>
      <c r="AM9" s="316"/>
      <c r="AN9" s="316"/>
      <c r="AO9" s="316"/>
      <c r="AP9" s="316"/>
      <c r="AQ9" s="316"/>
      <c r="AR9" s="316"/>
      <c r="AS9" s="316"/>
      <c r="AT9" s="316"/>
      <c r="AU9" s="316"/>
      <c r="AV9" s="316"/>
      <c r="AW9" s="316"/>
      <c r="AX9" s="316"/>
      <c r="AY9" s="316"/>
      <c r="AZ9" s="316"/>
      <c r="BA9" s="316"/>
      <c r="BB9" s="316"/>
      <c r="BC9" s="316"/>
      <c r="BD9" s="316"/>
      <c r="BE9" s="316"/>
      <c r="BF9" s="316"/>
      <c r="BG9" s="316"/>
      <c r="BH9" s="316"/>
      <c r="BI9" s="316"/>
      <c r="BJ9" s="316"/>
      <c r="BK9" s="316"/>
      <c r="BL9" s="316"/>
      <c r="BM9" s="316"/>
      <c r="BN9" s="316"/>
      <c r="BO9" s="316"/>
      <c r="BP9" s="316"/>
      <c r="BQ9" s="316"/>
      <c r="BR9" s="316"/>
      <c r="BS9" s="316"/>
      <c r="BT9" s="316"/>
      <c r="BU9" s="316"/>
      <c r="BV9" s="316"/>
      <c r="BW9" s="316"/>
      <c r="BX9" s="316"/>
      <c r="BY9" s="316"/>
      <c r="BZ9" s="316"/>
      <c r="CA9" s="316"/>
      <c r="CB9" s="316"/>
      <c r="CC9" s="316"/>
      <c r="CD9" s="316"/>
      <c r="CE9" s="316"/>
      <c r="CF9" s="316"/>
      <c r="CG9" s="316"/>
      <c r="CH9" s="316"/>
      <c r="CI9" s="316"/>
      <c r="CJ9" s="316"/>
    </row>
    <row r="10" spans="1:88" ht="9.75" customHeight="1">
      <c r="A10" s="316"/>
      <c r="B10" s="316"/>
      <c r="C10" s="316"/>
      <c r="D10" s="316"/>
      <c r="E10" s="316"/>
      <c r="F10" s="316"/>
      <c r="G10" s="316"/>
      <c r="H10" s="316"/>
      <c r="I10" s="316"/>
      <c r="J10" s="316"/>
      <c r="K10" s="316"/>
      <c r="L10" s="316"/>
      <c r="M10" s="316"/>
      <c r="N10" s="316"/>
      <c r="O10" s="316"/>
      <c r="P10" s="316"/>
      <c r="Q10" s="316"/>
      <c r="R10" s="316"/>
      <c r="S10" s="316"/>
      <c r="T10" s="316"/>
      <c r="U10" s="316"/>
      <c r="V10" s="316"/>
      <c r="W10" s="316"/>
      <c r="X10" s="316"/>
      <c r="Y10" s="316"/>
      <c r="Z10" s="316"/>
      <c r="AA10" s="316"/>
      <c r="AB10" s="316"/>
      <c r="AC10" s="316"/>
      <c r="AD10" s="316"/>
      <c r="AE10" s="316"/>
      <c r="AF10" s="316"/>
      <c r="AG10" s="316"/>
      <c r="AH10" s="316"/>
      <c r="AI10" s="316"/>
      <c r="AJ10" s="316"/>
      <c r="AK10" s="316"/>
      <c r="AL10" s="316"/>
      <c r="AM10" s="316"/>
      <c r="AN10" s="316"/>
      <c r="AO10" s="316"/>
      <c r="AP10" s="316"/>
      <c r="AQ10" s="316"/>
      <c r="AR10" s="316"/>
      <c r="AS10" s="316"/>
      <c r="AT10" s="316"/>
      <c r="AU10" s="316"/>
      <c r="AV10" s="316"/>
      <c r="AW10" s="316"/>
      <c r="AX10" s="316"/>
      <c r="AY10" s="316"/>
      <c r="AZ10" s="316"/>
      <c r="BA10" s="316"/>
      <c r="BB10" s="316"/>
      <c r="BC10" s="316"/>
      <c r="BD10" s="316"/>
      <c r="BE10" s="316"/>
      <c r="BF10" s="316"/>
      <c r="BG10" s="316"/>
      <c r="BH10" s="316"/>
      <c r="BI10" s="316"/>
      <c r="BJ10" s="316"/>
      <c r="BK10" s="316"/>
      <c r="BL10" s="316"/>
      <c r="BM10" s="316"/>
      <c r="BN10" s="316"/>
      <c r="BO10" s="316"/>
      <c r="BP10" s="316"/>
      <c r="BQ10" s="316"/>
      <c r="BR10" s="316"/>
      <c r="BS10" s="316"/>
      <c r="BT10" s="316"/>
      <c r="BU10" s="316"/>
      <c r="BV10" s="316"/>
      <c r="BW10" s="316"/>
      <c r="BX10" s="316"/>
      <c r="BY10" s="316"/>
      <c r="BZ10" s="316"/>
      <c r="CA10" s="316"/>
      <c r="CB10" s="316"/>
      <c r="CC10" s="316"/>
      <c r="CD10" s="316"/>
      <c r="CE10" s="316"/>
      <c r="CF10" s="316"/>
      <c r="CG10" s="316"/>
      <c r="CH10" s="316"/>
      <c r="CI10" s="316"/>
      <c r="CJ10" s="316"/>
    </row>
    <row r="11" spans="1:88" ht="9.75" customHeight="1">
      <c r="A11" s="316"/>
      <c r="B11" s="316"/>
      <c r="C11" s="316"/>
      <c r="D11" s="316"/>
      <c r="E11" s="316"/>
      <c r="F11" s="316"/>
      <c r="G11" s="316"/>
      <c r="H11" s="316"/>
      <c r="I11" s="316"/>
      <c r="J11" s="316"/>
      <c r="K11" s="316"/>
      <c r="L11" s="316"/>
      <c r="M11" s="316"/>
      <c r="N11" s="316"/>
      <c r="O11" s="316"/>
      <c r="P11" s="316"/>
      <c r="Q11" s="316"/>
      <c r="R11" s="316"/>
      <c r="S11" s="316"/>
      <c r="T11" s="316"/>
      <c r="U11" s="316"/>
      <c r="V11" s="316"/>
      <c r="W11" s="316"/>
      <c r="X11" s="316"/>
      <c r="Y11" s="316"/>
      <c r="Z11" s="316"/>
      <c r="AA11" s="316"/>
      <c r="AB11" s="316"/>
      <c r="AC11" s="316"/>
      <c r="AD11" s="316"/>
      <c r="AE11" s="316"/>
      <c r="AF11" s="316"/>
      <c r="AG11" s="316"/>
      <c r="AH11" s="316"/>
      <c r="AI11" s="316"/>
      <c r="AJ11" s="316"/>
      <c r="AK11" s="316"/>
      <c r="AL11" s="316"/>
      <c r="AM11" s="316"/>
      <c r="AN11" s="316"/>
      <c r="AO11" s="316"/>
      <c r="AP11" s="316"/>
      <c r="AQ11" s="316"/>
      <c r="AR11" s="316"/>
      <c r="AS11" s="316"/>
      <c r="AT11" s="316"/>
      <c r="AU11" s="316"/>
      <c r="AV11" s="316"/>
      <c r="AW11" s="316"/>
      <c r="AX11" s="316"/>
      <c r="AY11" s="316"/>
      <c r="AZ11" s="316"/>
      <c r="BA11" s="316"/>
      <c r="BB11" s="316"/>
      <c r="BC11" s="316"/>
      <c r="BD11" s="316"/>
      <c r="BE11" s="316"/>
      <c r="BF11" s="316"/>
      <c r="BG11" s="316"/>
      <c r="BH11" s="316"/>
      <c r="BI11" s="316"/>
      <c r="BJ11" s="316"/>
      <c r="BK11" s="316"/>
      <c r="BL11" s="316"/>
      <c r="BM11" s="316"/>
      <c r="BN11" s="316"/>
      <c r="BO11" s="316"/>
      <c r="BP11" s="316"/>
      <c r="BQ11" s="316"/>
      <c r="BR11" s="316"/>
      <c r="BS11" s="316"/>
      <c r="BT11" s="316"/>
      <c r="BU11" s="316"/>
      <c r="BV11" s="316"/>
      <c r="BW11" s="316"/>
      <c r="BX11" s="316"/>
      <c r="BY11" s="316"/>
      <c r="BZ11" s="316"/>
      <c r="CA11" s="316"/>
      <c r="CB11" s="316"/>
      <c r="CC11" s="316"/>
      <c r="CD11" s="316"/>
      <c r="CE11" s="316"/>
      <c r="CF11" s="316"/>
      <c r="CG11" s="316"/>
      <c r="CH11" s="316"/>
      <c r="CI11" s="316"/>
      <c r="CJ11" s="316"/>
    </row>
    <row r="12" spans="1:88" ht="9.75" customHeight="1">
      <c r="A12" s="249" t="s">
        <v>9</v>
      </c>
      <c r="B12" s="249"/>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row>
    <row r="13" spans="1:88" ht="9.75" customHeight="1">
      <c r="A13" s="249"/>
      <c r="B13" s="249"/>
      <c r="C13" s="249"/>
      <c r="D13" s="249"/>
      <c r="E13" s="249"/>
      <c r="F13" s="249"/>
      <c r="G13" s="249"/>
      <c r="H13" s="249"/>
      <c r="I13" s="249"/>
      <c r="J13" s="249"/>
      <c r="K13" s="249"/>
      <c r="L13" s="249"/>
      <c r="M13" s="249"/>
      <c r="N13" s="249"/>
      <c r="O13" s="249"/>
      <c r="P13" s="249"/>
      <c r="Q13" s="249"/>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c r="BW13" s="249"/>
      <c r="BX13" s="249"/>
      <c r="BY13" s="249"/>
      <c r="BZ13" s="249"/>
      <c r="CA13" s="249"/>
      <c r="CB13" s="249"/>
      <c r="CC13" s="249"/>
      <c r="CD13" s="249"/>
      <c r="CE13" s="249"/>
      <c r="CF13" s="249"/>
      <c r="CG13" s="249"/>
      <c r="CH13" s="249"/>
      <c r="CI13" s="249"/>
      <c r="CJ13" s="249"/>
    </row>
    <row r="14" spans="1:88" ht="9.75" customHeight="1">
      <c r="A14" s="249"/>
      <c r="B14" s="249"/>
      <c r="C14" s="249"/>
      <c r="D14" s="249"/>
      <c r="E14" s="249"/>
      <c r="F14" s="249"/>
      <c r="G14" s="249"/>
      <c r="H14" s="249"/>
      <c r="I14" s="249"/>
      <c r="J14" s="249"/>
      <c r="K14" s="249"/>
      <c r="L14" s="249"/>
      <c r="M14" s="249"/>
      <c r="N14" s="249"/>
      <c r="O14" s="249"/>
      <c r="P14" s="249"/>
      <c r="Q14" s="249"/>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c r="BW14" s="249"/>
      <c r="BX14" s="249"/>
      <c r="BY14" s="249"/>
      <c r="BZ14" s="249"/>
      <c r="CA14" s="249"/>
      <c r="CB14" s="249"/>
      <c r="CC14" s="249"/>
      <c r="CD14" s="249"/>
      <c r="CE14" s="249"/>
      <c r="CF14" s="249"/>
      <c r="CG14" s="249"/>
      <c r="CH14" s="249"/>
      <c r="CI14" s="249"/>
      <c r="CJ14" s="249"/>
    </row>
    <row r="15" spans="1:88" ht="9.75" customHeight="1">
      <c r="A15" s="249"/>
      <c r="B15" s="249"/>
      <c r="C15" s="249"/>
      <c r="D15" s="249"/>
      <c r="E15" s="249"/>
      <c r="F15" s="249"/>
      <c r="G15" s="249"/>
      <c r="H15" s="249"/>
      <c r="I15" s="249"/>
      <c r="J15" s="249"/>
      <c r="K15" s="249"/>
      <c r="L15" s="249"/>
      <c r="M15" s="249"/>
      <c r="N15" s="249"/>
      <c r="O15" s="249"/>
      <c r="P15" s="249"/>
      <c r="Q15" s="249"/>
      <c r="R15" s="249"/>
      <c r="S15" s="249"/>
      <c r="T15" s="249"/>
      <c r="U15" s="249"/>
      <c r="V15" s="249"/>
      <c r="W15" s="249"/>
      <c r="X15" s="249"/>
      <c r="Y15" s="249"/>
      <c r="Z15" s="249"/>
      <c r="AA15" s="249"/>
      <c r="AB15" s="249"/>
      <c r="AC15" s="249"/>
      <c r="AD15" s="249"/>
      <c r="AE15" s="249"/>
      <c r="AF15" s="249"/>
      <c r="AG15" s="249"/>
      <c r="AH15" s="249"/>
      <c r="AI15" s="249"/>
      <c r="AJ15" s="249"/>
      <c r="AK15" s="249"/>
      <c r="AL15" s="249"/>
      <c r="AM15" s="249"/>
      <c r="AN15" s="249"/>
      <c r="AO15" s="249"/>
      <c r="AP15" s="249"/>
      <c r="AQ15" s="249"/>
      <c r="AR15" s="249"/>
      <c r="AS15" s="249"/>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c r="BW15" s="249"/>
      <c r="BX15" s="249"/>
      <c r="BY15" s="249"/>
      <c r="BZ15" s="249"/>
      <c r="CA15" s="249"/>
      <c r="CB15" s="249"/>
      <c r="CC15" s="249"/>
      <c r="CD15" s="249"/>
      <c r="CE15" s="249"/>
      <c r="CF15" s="249"/>
      <c r="CG15" s="249"/>
      <c r="CH15" s="249"/>
      <c r="CI15" s="249"/>
      <c r="CJ15" s="249"/>
    </row>
    <row r="17" spans="1:119" ht="9.75" customHeight="1">
      <c r="B17" s="250" t="s">
        <v>85</v>
      </c>
      <c r="C17" s="250"/>
      <c r="D17" s="250"/>
      <c r="E17" s="250"/>
      <c r="F17" s="250"/>
      <c r="G17" s="250"/>
      <c r="H17" s="250"/>
      <c r="I17" s="250"/>
      <c r="J17" s="250"/>
      <c r="K17" s="250"/>
      <c r="L17" s="250"/>
      <c r="M17" s="250"/>
      <c r="N17" s="250"/>
      <c r="O17" s="250"/>
      <c r="P17" s="250"/>
      <c r="Q17" s="250"/>
      <c r="R17" s="250"/>
      <c r="S17" s="250"/>
      <c r="T17" s="250"/>
      <c r="U17" s="250"/>
      <c r="V17" s="250"/>
      <c r="W17" s="250"/>
      <c r="X17" s="250"/>
      <c r="Y17" s="250"/>
      <c r="AB17" s="322" t="s">
        <v>131</v>
      </c>
      <c r="AC17" s="322"/>
      <c r="AD17" s="322"/>
      <c r="AE17" s="322"/>
      <c r="AF17" s="322"/>
      <c r="AG17" s="322"/>
      <c r="AH17" s="322"/>
      <c r="AI17" s="322"/>
      <c r="AJ17" s="322"/>
      <c r="AK17" s="322"/>
      <c r="AL17" s="322"/>
      <c r="AM17" s="322"/>
      <c r="AN17" s="322"/>
      <c r="AO17" s="322"/>
      <c r="AP17" s="322"/>
      <c r="AQ17" s="322"/>
      <c r="AR17" s="322"/>
      <c r="AS17" s="322"/>
      <c r="AT17" s="322"/>
      <c r="AU17" s="322"/>
      <c r="AV17" s="322"/>
      <c r="AW17" s="322"/>
      <c r="AX17" s="322"/>
      <c r="AY17" s="322"/>
      <c r="AZ17" s="322"/>
      <c r="BA17" s="322"/>
      <c r="BB17" s="322"/>
      <c r="BC17" s="322"/>
      <c r="BD17" s="322"/>
      <c r="BG17" s="252" t="s">
        <v>132</v>
      </c>
      <c r="BH17" s="252"/>
      <c r="BI17" s="252"/>
      <c r="BJ17" s="252"/>
      <c r="BK17" s="252"/>
      <c r="BL17" s="252"/>
      <c r="BM17" s="252"/>
      <c r="BN17" s="252"/>
      <c r="BO17" s="252"/>
      <c r="BP17" s="252"/>
      <c r="BQ17" s="252"/>
      <c r="BR17" s="252"/>
      <c r="BS17" s="252"/>
      <c r="BT17" s="252"/>
      <c r="BU17" s="252"/>
      <c r="BV17" s="252"/>
      <c r="BW17" s="252"/>
      <c r="BX17" s="252"/>
      <c r="BY17" s="252"/>
      <c r="BZ17" s="252"/>
      <c r="CA17" s="252"/>
      <c r="CB17" s="252"/>
      <c r="CC17" s="252"/>
      <c r="CD17" s="252"/>
      <c r="CE17" s="252"/>
      <c r="CF17" s="252"/>
      <c r="CG17" s="252"/>
      <c r="CH17" s="252"/>
      <c r="CI17" s="252"/>
    </row>
    <row r="18" spans="1:119" ht="9.75" customHeight="1">
      <c r="B18" s="250"/>
      <c r="C18" s="250"/>
      <c r="D18" s="250"/>
      <c r="E18" s="250"/>
      <c r="F18" s="250"/>
      <c r="G18" s="250"/>
      <c r="H18" s="250"/>
      <c r="I18" s="250"/>
      <c r="J18" s="250"/>
      <c r="K18" s="250"/>
      <c r="L18" s="250"/>
      <c r="M18" s="250"/>
      <c r="N18" s="250"/>
      <c r="O18" s="250"/>
      <c r="P18" s="250"/>
      <c r="Q18" s="250"/>
      <c r="R18" s="250"/>
      <c r="S18" s="250"/>
      <c r="T18" s="250"/>
      <c r="U18" s="250"/>
      <c r="V18" s="250"/>
      <c r="W18" s="250"/>
      <c r="X18" s="250"/>
      <c r="Y18" s="250"/>
      <c r="AA18" s="7"/>
      <c r="AB18" s="322"/>
      <c r="AC18" s="322"/>
      <c r="AD18" s="322"/>
      <c r="AE18" s="322"/>
      <c r="AF18" s="322"/>
      <c r="AG18" s="322"/>
      <c r="AH18" s="322"/>
      <c r="AI18" s="322"/>
      <c r="AJ18" s="322"/>
      <c r="AK18" s="322"/>
      <c r="AL18" s="322"/>
      <c r="AM18" s="322"/>
      <c r="AN18" s="322"/>
      <c r="AO18" s="322"/>
      <c r="AP18" s="322"/>
      <c r="AQ18" s="322"/>
      <c r="AR18" s="322"/>
      <c r="AS18" s="322"/>
      <c r="AT18" s="322"/>
      <c r="AU18" s="322"/>
      <c r="AV18" s="322"/>
      <c r="AW18" s="322"/>
      <c r="AX18" s="322"/>
      <c r="AY18" s="322"/>
      <c r="AZ18" s="322"/>
      <c r="BA18" s="322"/>
      <c r="BB18" s="322"/>
      <c r="BC18" s="322"/>
      <c r="BD18" s="322"/>
      <c r="BE18" s="7"/>
      <c r="BG18" s="252"/>
      <c r="BH18" s="252"/>
      <c r="BI18" s="252"/>
      <c r="BJ18" s="252"/>
      <c r="BK18" s="252"/>
      <c r="BL18" s="252"/>
      <c r="BM18" s="252"/>
      <c r="BN18" s="252"/>
      <c r="BO18" s="252"/>
      <c r="BP18" s="252"/>
      <c r="BQ18" s="252"/>
      <c r="BR18" s="252"/>
      <c r="BS18" s="252"/>
      <c r="BT18" s="252"/>
      <c r="BU18" s="252"/>
      <c r="BV18" s="252"/>
      <c r="BW18" s="252"/>
      <c r="BX18" s="252"/>
      <c r="BY18" s="252"/>
      <c r="BZ18" s="252"/>
      <c r="CA18" s="252"/>
      <c r="CB18" s="252"/>
      <c r="CC18" s="252"/>
      <c r="CD18" s="252"/>
      <c r="CE18" s="252"/>
      <c r="CF18" s="252"/>
      <c r="CG18" s="252"/>
      <c r="CH18" s="252"/>
      <c r="CI18" s="252"/>
    </row>
    <row r="19" spans="1:119" ht="9.75" customHeight="1" thickBot="1">
      <c r="A19" s="5"/>
      <c r="B19" s="251"/>
      <c r="C19" s="251"/>
      <c r="D19" s="251"/>
      <c r="E19" s="251"/>
      <c r="F19" s="251"/>
      <c r="G19" s="251"/>
      <c r="H19" s="251"/>
      <c r="I19" s="251"/>
      <c r="J19" s="251"/>
      <c r="K19" s="251"/>
      <c r="L19" s="251"/>
      <c r="M19" s="251"/>
      <c r="N19" s="251"/>
      <c r="O19" s="251"/>
      <c r="P19" s="251"/>
      <c r="Q19" s="251"/>
      <c r="R19" s="251"/>
      <c r="S19" s="251"/>
      <c r="T19" s="251"/>
      <c r="U19" s="251"/>
      <c r="V19" s="251"/>
      <c r="W19" s="251"/>
      <c r="X19" s="251"/>
      <c r="Y19" s="251"/>
      <c r="Z19" s="5"/>
      <c r="AA19" s="8"/>
      <c r="AB19" s="323"/>
      <c r="AC19" s="323"/>
      <c r="AD19" s="323"/>
      <c r="AE19" s="323"/>
      <c r="AF19" s="323"/>
      <c r="AG19" s="323"/>
      <c r="AH19" s="323"/>
      <c r="AI19" s="323"/>
      <c r="AJ19" s="323"/>
      <c r="AK19" s="323"/>
      <c r="AL19" s="323"/>
      <c r="AM19" s="323"/>
      <c r="AN19" s="323"/>
      <c r="AO19" s="323"/>
      <c r="AP19" s="323"/>
      <c r="AQ19" s="323"/>
      <c r="AR19" s="323"/>
      <c r="AS19" s="323"/>
      <c r="AT19" s="323"/>
      <c r="AU19" s="323"/>
      <c r="AV19" s="323"/>
      <c r="AW19" s="323"/>
      <c r="AX19" s="323"/>
      <c r="AY19" s="323"/>
      <c r="AZ19" s="323"/>
      <c r="BA19" s="323"/>
      <c r="BB19" s="323"/>
      <c r="BC19" s="323"/>
      <c r="BD19" s="323"/>
      <c r="BE19" s="8"/>
      <c r="BF19" s="5"/>
      <c r="BG19" s="253"/>
      <c r="BH19" s="253"/>
      <c r="BI19" s="253"/>
      <c r="BJ19" s="253"/>
      <c r="BK19" s="253"/>
      <c r="BL19" s="253"/>
      <c r="BM19" s="253"/>
      <c r="BN19" s="253"/>
      <c r="BO19" s="253"/>
      <c r="BP19" s="253"/>
      <c r="BQ19" s="253"/>
      <c r="BR19" s="253"/>
      <c r="BS19" s="253"/>
      <c r="BT19" s="253"/>
      <c r="BU19" s="253"/>
      <c r="BV19" s="253"/>
      <c r="BW19" s="253"/>
      <c r="BX19" s="253"/>
      <c r="BY19" s="253"/>
      <c r="BZ19" s="253"/>
      <c r="CA19" s="253"/>
      <c r="CB19" s="253"/>
      <c r="CC19" s="253"/>
      <c r="CD19" s="253"/>
      <c r="CE19" s="253"/>
      <c r="CF19" s="253"/>
      <c r="CG19" s="253"/>
      <c r="CH19" s="253"/>
      <c r="CI19" s="253"/>
      <c r="CJ19" s="5"/>
      <c r="DO19" s="4"/>
    </row>
    <row r="20" spans="1:119" ht="9" customHeight="1">
      <c r="A20" s="17"/>
      <c r="B20" s="17"/>
      <c r="C20" s="17"/>
      <c r="D20" s="17"/>
      <c r="E20" s="17"/>
      <c r="F20" s="17"/>
      <c r="G20" s="17"/>
      <c r="H20" s="17"/>
      <c r="I20" s="17"/>
      <c r="J20" s="17"/>
      <c r="K20" s="17"/>
      <c r="L20" s="17"/>
    </row>
    <row r="21" spans="1:119" ht="9" customHeight="1">
      <c r="A21" s="17"/>
      <c r="B21" s="17"/>
      <c r="C21" s="17"/>
      <c r="D21" s="17"/>
      <c r="E21" s="17"/>
      <c r="F21" s="17"/>
      <c r="G21" s="17"/>
      <c r="H21" s="17"/>
      <c r="I21" s="17"/>
      <c r="J21" s="17"/>
      <c r="K21" s="17"/>
      <c r="L21" s="17"/>
      <c r="M21" s="324" t="s">
        <v>12</v>
      </c>
      <c r="N21" s="324"/>
      <c r="O21" s="324"/>
      <c r="P21" s="324"/>
      <c r="Q21" s="324"/>
      <c r="R21" s="324"/>
      <c r="S21" s="324"/>
      <c r="T21" s="324"/>
      <c r="U21" s="324"/>
      <c r="V21" s="324"/>
      <c r="W21" s="324"/>
      <c r="X21" s="324"/>
      <c r="Y21" s="324"/>
      <c r="Z21" s="324"/>
      <c r="AA21" s="318">
        <f>ROUND(為替!B12, 3) * 1</f>
        <v>158.69999999999999</v>
      </c>
      <c r="AB21" s="318"/>
      <c r="AC21" s="318"/>
      <c r="AD21" s="318"/>
      <c r="AE21" s="318"/>
      <c r="AF21" s="318"/>
      <c r="AG21" s="318"/>
      <c r="AH21" s="318"/>
      <c r="AI21" s="318"/>
      <c r="AJ21" s="318"/>
      <c r="AK21" s="318"/>
      <c r="AL21" s="318"/>
      <c r="AM21" s="318"/>
      <c r="AN21" s="318"/>
      <c r="AO21" s="318"/>
      <c r="AP21" s="318"/>
      <c r="AQ21" s="318"/>
      <c r="AR21" s="318"/>
      <c r="AS21" s="318"/>
      <c r="AT21" s="318"/>
      <c r="AU21" s="318"/>
      <c r="AV21" s="318"/>
      <c r="AW21" s="318"/>
      <c r="AX21" s="318"/>
      <c r="AY21" s="318"/>
      <c r="AZ21" s="318"/>
      <c r="BA21" s="318"/>
      <c r="BB21" s="318"/>
      <c r="BC21" s="318"/>
      <c r="BD21" s="318"/>
      <c r="BE21" s="318"/>
      <c r="BF21" s="320">
        <f>ROUND(為替!C12, 3) * 1</f>
        <v>153</v>
      </c>
      <c r="BG21" s="320"/>
      <c r="BH21" s="320"/>
      <c r="BI21" s="320"/>
      <c r="BJ21" s="320"/>
      <c r="BK21" s="320"/>
      <c r="BL21" s="320"/>
      <c r="BM21" s="320"/>
      <c r="BN21" s="320"/>
      <c r="BO21" s="320"/>
      <c r="BP21" s="320"/>
      <c r="BQ21" s="320"/>
      <c r="BR21" s="320"/>
      <c r="BS21" s="320"/>
      <c r="BT21" s="320"/>
      <c r="BU21" s="320"/>
      <c r="BV21" s="320"/>
      <c r="BW21" s="320"/>
      <c r="BX21" s="320"/>
      <c r="BY21" s="320"/>
      <c r="BZ21" s="320"/>
      <c r="CA21" s="320"/>
      <c r="CB21" s="320"/>
      <c r="CC21" s="320"/>
      <c r="CD21" s="320"/>
      <c r="CE21" s="320"/>
      <c r="CF21" s="320"/>
      <c r="CG21" s="320"/>
      <c r="CH21" s="320"/>
      <c r="CI21" s="320"/>
      <c r="CJ21" s="320"/>
    </row>
    <row r="22" spans="1:119" ht="9" customHeight="1">
      <c r="A22" s="17"/>
      <c r="B22" s="17"/>
      <c r="C22" s="17"/>
      <c r="D22" s="17"/>
      <c r="E22" s="17"/>
      <c r="F22" s="17"/>
      <c r="G22" s="17"/>
      <c r="H22" s="17"/>
      <c r="I22" s="17"/>
      <c r="J22" s="17"/>
      <c r="K22" s="17"/>
      <c r="L22" s="17"/>
      <c r="M22" s="324"/>
      <c r="N22" s="324"/>
      <c r="O22" s="324"/>
      <c r="P22" s="324"/>
      <c r="Q22" s="324"/>
      <c r="R22" s="324"/>
      <c r="S22" s="324"/>
      <c r="T22" s="324"/>
      <c r="U22" s="324"/>
      <c r="V22" s="324"/>
      <c r="W22" s="324"/>
      <c r="X22" s="324"/>
      <c r="Y22" s="324"/>
      <c r="Z22" s="324"/>
      <c r="AA22" s="318"/>
      <c r="AB22" s="318"/>
      <c r="AC22" s="318"/>
      <c r="AD22" s="318"/>
      <c r="AE22" s="318"/>
      <c r="AF22" s="318"/>
      <c r="AG22" s="318"/>
      <c r="AH22" s="318"/>
      <c r="AI22" s="318"/>
      <c r="AJ22" s="318"/>
      <c r="AK22" s="318"/>
      <c r="AL22" s="318"/>
      <c r="AM22" s="318"/>
      <c r="AN22" s="318"/>
      <c r="AO22" s="318"/>
      <c r="AP22" s="318"/>
      <c r="AQ22" s="318"/>
      <c r="AR22" s="318"/>
      <c r="AS22" s="318"/>
      <c r="AT22" s="318"/>
      <c r="AU22" s="318"/>
      <c r="AV22" s="318"/>
      <c r="AW22" s="318"/>
      <c r="AX22" s="318"/>
      <c r="AY22" s="318"/>
      <c r="AZ22" s="318"/>
      <c r="BA22" s="318"/>
      <c r="BB22" s="318"/>
      <c r="BC22" s="318"/>
      <c r="BD22" s="318"/>
      <c r="BE22" s="318"/>
      <c r="BF22" s="320"/>
      <c r="BG22" s="320"/>
      <c r="BH22" s="320"/>
      <c r="BI22" s="320"/>
      <c r="BJ22" s="320"/>
      <c r="BK22" s="320"/>
      <c r="BL22" s="320"/>
      <c r="BM22" s="320"/>
      <c r="BN22" s="320"/>
      <c r="BO22" s="320"/>
      <c r="BP22" s="320"/>
      <c r="BQ22" s="320"/>
      <c r="BR22" s="320"/>
      <c r="BS22" s="320"/>
      <c r="BT22" s="320"/>
      <c r="BU22" s="320"/>
      <c r="BV22" s="320"/>
      <c r="BW22" s="320"/>
      <c r="BX22" s="320"/>
      <c r="BY22" s="320"/>
      <c r="BZ22" s="320"/>
      <c r="CA22" s="320"/>
      <c r="CB22" s="320"/>
      <c r="CC22" s="320"/>
      <c r="CD22" s="320"/>
      <c r="CE22" s="320"/>
      <c r="CF22" s="320"/>
      <c r="CG22" s="320"/>
      <c r="CH22" s="320"/>
      <c r="CI22" s="320"/>
      <c r="CJ22" s="320"/>
    </row>
    <row r="23" spans="1:119" ht="9" customHeight="1">
      <c r="A23" s="17"/>
      <c r="B23" s="17"/>
      <c r="C23" s="17"/>
      <c r="D23" s="17"/>
      <c r="E23" s="17"/>
      <c r="F23" s="17"/>
      <c r="G23" s="17"/>
      <c r="H23" s="17"/>
      <c r="I23" s="17"/>
      <c r="J23" s="17"/>
      <c r="K23" s="17"/>
      <c r="L23" s="17"/>
      <c r="M23" s="324"/>
      <c r="N23" s="324"/>
      <c r="O23" s="324"/>
      <c r="P23" s="324"/>
      <c r="Q23" s="324"/>
      <c r="R23" s="324"/>
      <c r="S23" s="324"/>
      <c r="T23" s="324"/>
      <c r="U23" s="324"/>
      <c r="V23" s="324"/>
      <c r="W23" s="324"/>
      <c r="X23" s="324"/>
      <c r="Y23" s="324"/>
      <c r="Z23" s="324"/>
      <c r="AA23" s="318"/>
      <c r="AB23" s="318"/>
      <c r="AC23" s="318"/>
      <c r="AD23" s="318"/>
      <c r="AE23" s="318"/>
      <c r="AF23" s="318"/>
      <c r="AG23" s="318"/>
      <c r="AH23" s="318"/>
      <c r="AI23" s="318"/>
      <c r="AJ23" s="318"/>
      <c r="AK23" s="318"/>
      <c r="AL23" s="318"/>
      <c r="AM23" s="318"/>
      <c r="AN23" s="318"/>
      <c r="AO23" s="318"/>
      <c r="AP23" s="318"/>
      <c r="AQ23" s="318"/>
      <c r="AR23" s="318"/>
      <c r="AS23" s="318"/>
      <c r="AT23" s="318"/>
      <c r="AU23" s="318"/>
      <c r="AV23" s="318"/>
      <c r="AW23" s="318"/>
      <c r="AX23" s="318"/>
      <c r="AY23" s="318"/>
      <c r="AZ23" s="318"/>
      <c r="BA23" s="318"/>
      <c r="BB23" s="318"/>
      <c r="BC23" s="318"/>
      <c r="BD23" s="318"/>
      <c r="BE23" s="318"/>
      <c r="BF23" s="320"/>
      <c r="BG23" s="320"/>
      <c r="BH23" s="320"/>
      <c r="BI23" s="320"/>
      <c r="BJ23" s="320"/>
      <c r="BK23" s="320"/>
      <c r="BL23" s="320"/>
      <c r="BM23" s="320"/>
      <c r="BN23" s="320"/>
      <c r="BO23" s="320"/>
      <c r="BP23" s="320"/>
      <c r="BQ23" s="320"/>
      <c r="BR23" s="320"/>
      <c r="BS23" s="320"/>
      <c r="BT23" s="320"/>
      <c r="BU23" s="320"/>
      <c r="BV23" s="320"/>
      <c r="BW23" s="320"/>
      <c r="BX23" s="320"/>
      <c r="BY23" s="320"/>
      <c r="BZ23" s="320"/>
      <c r="CA23" s="320"/>
      <c r="CB23" s="320"/>
      <c r="CC23" s="320"/>
      <c r="CD23" s="320"/>
      <c r="CE23" s="320"/>
      <c r="CF23" s="320"/>
      <c r="CG23" s="320"/>
      <c r="CH23" s="320"/>
      <c r="CI23" s="320"/>
      <c r="CJ23" s="320"/>
    </row>
    <row r="24" spans="1:119" ht="9" customHeight="1">
      <c r="A24" s="17"/>
      <c r="B24" s="17"/>
      <c r="C24" s="17"/>
      <c r="D24" s="17"/>
      <c r="E24" s="17"/>
      <c r="F24" s="17"/>
      <c r="G24" s="17"/>
      <c r="H24" s="17"/>
      <c r="I24" s="17"/>
      <c r="J24" s="17"/>
      <c r="K24" s="17"/>
      <c r="L24" s="17"/>
      <c r="M24" s="324"/>
      <c r="N24" s="324"/>
      <c r="O24" s="324"/>
      <c r="P24" s="324"/>
      <c r="Q24" s="324"/>
      <c r="R24" s="324"/>
      <c r="S24" s="324"/>
      <c r="T24" s="324"/>
      <c r="U24" s="324"/>
      <c r="V24" s="324"/>
      <c r="W24" s="324"/>
      <c r="X24" s="324"/>
      <c r="Y24" s="324"/>
      <c r="Z24" s="324"/>
      <c r="AA24" s="318"/>
      <c r="AB24" s="318"/>
      <c r="AC24" s="318"/>
      <c r="AD24" s="318"/>
      <c r="AE24" s="318"/>
      <c r="AF24" s="318"/>
      <c r="AG24" s="318"/>
      <c r="AH24" s="318"/>
      <c r="AI24" s="318"/>
      <c r="AJ24" s="318"/>
      <c r="AK24" s="318"/>
      <c r="AL24" s="318"/>
      <c r="AM24" s="318"/>
      <c r="AN24" s="318"/>
      <c r="AO24" s="318"/>
      <c r="AP24" s="318"/>
      <c r="AQ24" s="318"/>
      <c r="AR24" s="318"/>
      <c r="AS24" s="318"/>
      <c r="AT24" s="318"/>
      <c r="AU24" s="318"/>
      <c r="AV24" s="318"/>
      <c r="AW24" s="318"/>
      <c r="AX24" s="318"/>
      <c r="AY24" s="318"/>
      <c r="AZ24" s="318"/>
      <c r="BA24" s="318"/>
      <c r="BB24" s="318"/>
      <c r="BC24" s="318"/>
      <c r="BD24" s="318"/>
      <c r="BE24" s="318"/>
      <c r="BF24" s="320"/>
      <c r="BG24" s="320"/>
      <c r="BH24" s="320"/>
      <c r="BI24" s="320"/>
      <c r="BJ24" s="320"/>
      <c r="BK24" s="320"/>
      <c r="BL24" s="320"/>
      <c r="BM24" s="320"/>
      <c r="BN24" s="320"/>
      <c r="BO24" s="320"/>
      <c r="BP24" s="320"/>
      <c r="BQ24" s="320"/>
      <c r="BR24" s="320"/>
      <c r="BS24" s="320"/>
      <c r="BT24" s="320"/>
      <c r="BU24" s="320"/>
      <c r="BV24" s="320"/>
      <c r="BW24" s="320"/>
      <c r="BX24" s="320"/>
      <c r="BY24" s="320"/>
      <c r="BZ24" s="320"/>
      <c r="CA24" s="320"/>
      <c r="CB24" s="320"/>
      <c r="CC24" s="320"/>
      <c r="CD24" s="320"/>
      <c r="CE24" s="320"/>
      <c r="CF24" s="320"/>
      <c r="CG24" s="320"/>
      <c r="CH24" s="320"/>
      <c r="CI24" s="320"/>
      <c r="CJ24" s="320"/>
    </row>
    <row r="25" spans="1:119" ht="9" customHeight="1">
      <c r="A25" s="17"/>
      <c r="B25" s="17"/>
      <c r="C25" s="17"/>
      <c r="D25" s="17"/>
      <c r="E25" s="17"/>
      <c r="F25" s="17"/>
      <c r="G25" s="17"/>
      <c r="H25" s="17"/>
      <c r="I25" s="17"/>
      <c r="J25" s="17"/>
      <c r="K25" s="17"/>
      <c r="L25" s="17"/>
      <c r="M25" s="324"/>
      <c r="N25" s="324"/>
      <c r="O25" s="324"/>
      <c r="P25" s="324"/>
      <c r="Q25" s="324"/>
      <c r="R25" s="324"/>
      <c r="S25" s="324"/>
      <c r="T25" s="324"/>
      <c r="U25" s="324"/>
      <c r="V25" s="324"/>
      <c r="W25" s="324"/>
      <c r="X25" s="324"/>
      <c r="Y25" s="324"/>
      <c r="Z25" s="324"/>
      <c r="AA25" s="318"/>
      <c r="AB25" s="318"/>
      <c r="AC25" s="318"/>
      <c r="AD25" s="318"/>
      <c r="AE25" s="318"/>
      <c r="AF25" s="318"/>
      <c r="AG25" s="318"/>
      <c r="AH25" s="318"/>
      <c r="AI25" s="318"/>
      <c r="AJ25" s="318"/>
      <c r="AK25" s="318"/>
      <c r="AL25" s="318"/>
      <c r="AM25" s="318"/>
      <c r="AN25" s="318"/>
      <c r="AO25" s="318"/>
      <c r="AP25" s="318"/>
      <c r="AQ25" s="318"/>
      <c r="AR25" s="318"/>
      <c r="AS25" s="318"/>
      <c r="AT25" s="318"/>
      <c r="AU25" s="318"/>
      <c r="AV25" s="318"/>
      <c r="AW25" s="318"/>
      <c r="AX25" s="318"/>
      <c r="AY25" s="318"/>
      <c r="AZ25" s="318"/>
      <c r="BA25" s="318"/>
      <c r="BB25" s="318"/>
      <c r="BC25" s="318"/>
      <c r="BD25" s="318"/>
      <c r="BE25" s="318"/>
      <c r="BF25" s="320"/>
      <c r="BG25" s="320"/>
      <c r="BH25" s="320"/>
      <c r="BI25" s="320"/>
      <c r="BJ25" s="320"/>
      <c r="BK25" s="320"/>
      <c r="BL25" s="320"/>
      <c r="BM25" s="320"/>
      <c r="BN25" s="320"/>
      <c r="BO25" s="320"/>
      <c r="BP25" s="320"/>
      <c r="BQ25" s="320"/>
      <c r="BR25" s="320"/>
      <c r="BS25" s="320"/>
      <c r="BT25" s="320"/>
      <c r="BU25" s="320"/>
      <c r="BV25" s="320"/>
      <c r="BW25" s="320"/>
      <c r="BX25" s="320"/>
      <c r="BY25" s="320"/>
      <c r="BZ25" s="320"/>
      <c r="CA25" s="320"/>
      <c r="CB25" s="320"/>
      <c r="CC25" s="320"/>
      <c r="CD25" s="320"/>
      <c r="CE25" s="320"/>
      <c r="CF25" s="320"/>
      <c r="CG25" s="320"/>
      <c r="CH25" s="320"/>
      <c r="CI25" s="320"/>
      <c r="CJ25" s="320"/>
    </row>
    <row r="26" spans="1:119" ht="9" customHeight="1">
      <c r="A26" s="17"/>
      <c r="B26" s="17"/>
      <c r="C26" s="17"/>
      <c r="D26" s="17"/>
      <c r="E26" s="17"/>
      <c r="F26" s="17"/>
      <c r="G26" s="17"/>
      <c r="H26" s="17"/>
      <c r="I26" s="17"/>
      <c r="J26" s="17"/>
      <c r="K26" s="17"/>
      <c r="L26" s="17"/>
      <c r="M26" s="324"/>
      <c r="N26" s="324"/>
      <c r="O26" s="324"/>
      <c r="P26" s="324"/>
      <c r="Q26" s="324"/>
      <c r="R26" s="324"/>
      <c r="S26" s="324"/>
      <c r="T26" s="324"/>
      <c r="U26" s="324"/>
      <c r="V26" s="324"/>
      <c r="W26" s="324"/>
      <c r="X26" s="324"/>
      <c r="Y26" s="324"/>
      <c r="Z26" s="324"/>
      <c r="AA26" s="318"/>
      <c r="AB26" s="318"/>
      <c r="AC26" s="318"/>
      <c r="AD26" s="318"/>
      <c r="AE26" s="318"/>
      <c r="AF26" s="318"/>
      <c r="AG26" s="318"/>
      <c r="AH26" s="318"/>
      <c r="AI26" s="318"/>
      <c r="AJ26" s="318"/>
      <c r="AK26" s="318"/>
      <c r="AL26" s="318"/>
      <c r="AM26" s="318"/>
      <c r="AN26" s="318"/>
      <c r="AO26" s="318"/>
      <c r="AP26" s="318"/>
      <c r="AQ26" s="318"/>
      <c r="AR26" s="318"/>
      <c r="AS26" s="318"/>
      <c r="AT26" s="318"/>
      <c r="AU26" s="318"/>
      <c r="AV26" s="318"/>
      <c r="AW26" s="318"/>
      <c r="AX26" s="318"/>
      <c r="AY26" s="318"/>
      <c r="AZ26" s="318"/>
      <c r="BA26" s="318"/>
      <c r="BB26" s="318"/>
      <c r="BC26" s="318"/>
      <c r="BD26" s="318"/>
      <c r="BE26" s="318"/>
      <c r="BF26" s="320"/>
      <c r="BG26" s="320"/>
      <c r="BH26" s="320"/>
      <c r="BI26" s="320"/>
      <c r="BJ26" s="320"/>
      <c r="BK26" s="320"/>
      <c r="BL26" s="320"/>
      <c r="BM26" s="320"/>
      <c r="BN26" s="320"/>
      <c r="BO26" s="320"/>
      <c r="BP26" s="320"/>
      <c r="BQ26" s="320"/>
      <c r="BR26" s="320"/>
      <c r="BS26" s="320"/>
      <c r="BT26" s="320"/>
      <c r="BU26" s="320"/>
      <c r="BV26" s="320"/>
      <c r="BW26" s="320"/>
      <c r="BX26" s="320"/>
      <c r="BY26" s="320"/>
      <c r="BZ26" s="320"/>
      <c r="CA26" s="320"/>
      <c r="CB26" s="320"/>
      <c r="CC26" s="320"/>
      <c r="CD26" s="320"/>
      <c r="CE26" s="320"/>
      <c r="CF26" s="320"/>
      <c r="CG26" s="320"/>
      <c r="CH26" s="320"/>
      <c r="CI26" s="320"/>
      <c r="CJ26" s="320"/>
    </row>
    <row r="27" spans="1:119" ht="9" customHeight="1">
      <c r="A27" s="17"/>
      <c r="B27" s="17"/>
      <c r="C27" s="17"/>
      <c r="D27" s="17"/>
      <c r="E27" s="17"/>
      <c r="F27" s="17"/>
      <c r="G27" s="17"/>
      <c r="H27" s="17"/>
      <c r="I27" s="17"/>
      <c r="J27" s="17"/>
      <c r="K27" s="17"/>
      <c r="L27" s="17"/>
      <c r="M27" s="256" t="s">
        <v>8</v>
      </c>
      <c r="N27" s="256"/>
      <c r="O27" s="256"/>
      <c r="P27" s="256"/>
      <c r="Q27" s="256"/>
      <c r="R27" s="256"/>
      <c r="S27" s="256"/>
      <c r="T27" s="256"/>
      <c r="U27" s="256"/>
      <c r="V27" s="256"/>
      <c r="W27" s="256"/>
      <c r="X27" s="256"/>
      <c r="Y27" s="256"/>
      <c r="Z27" s="256"/>
      <c r="AA27" s="318"/>
      <c r="AB27" s="318"/>
      <c r="AC27" s="318"/>
      <c r="AD27" s="318"/>
      <c r="AE27" s="318"/>
      <c r="AF27" s="318"/>
      <c r="AG27" s="318"/>
      <c r="AH27" s="318"/>
      <c r="AI27" s="318"/>
      <c r="AJ27" s="318"/>
      <c r="AK27" s="318"/>
      <c r="AL27" s="318"/>
      <c r="AM27" s="318"/>
      <c r="AN27" s="318"/>
      <c r="AO27" s="318"/>
      <c r="AP27" s="318"/>
      <c r="AQ27" s="318"/>
      <c r="AR27" s="318"/>
      <c r="AS27" s="318"/>
      <c r="AT27" s="318"/>
      <c r="AU27" s="318"/>
      <c r="AV27" s="318"/>
      <c r="AW27" s="318"/>
      <c r="AX27" s="318"/>
      <c r="AY27" s="318"/>
      <c r="AZ27" s="318"/>
      <c r="BA27" s="318"/>
      <c r="BB27" s="318"/>
      <c r="BC27" s="318"/>
      <c r="BD27" s="318"/>
      <c r="BE27" s="318"/>
      <c r="BF27" s="320"/>
      <c r="BG27" s="320"/>
      <c r="BH27" s="320"/>
      <c r="BI27" s="320"/>
      <c r="BJ27" s="320"/>
      <c r="BK27" s="320"/>
      <c r="BL27" s="320"/>
      <c r="BM27" s="320"/>
      <c r="BN27" s="320"/>
      <c r="BO27" s="320"/>
      <c r="BP27" s="320"/>
      <c r="BQ27" s="320"/>
      <c r="BR27" s="320"/>
      <c r="BS27" s="320"/>
      <c r="BT27" s="320"/>
      <c r="BU27" s="320"/>
      <c r="BV27" s="320"/>
      <c r="BW27" s="320"/>
      <c r="BX27" s="320"/>
      <c r="BY27" s="320"/>
      <c r="BZ27" s="320"/>
      <c r="CA27" s="320"/>
      <c r="CB27" s="320"/>
      <c r="CC27" s="320"/>
      <c r="CD27" s="320"/>
      <c r="CE27" s="320"/>
      <c r="CF27" s="320"/>
      <c r="CG27" s="320"/>
      <c r="CH27" s="320"/>
      <c r="CI27" s="320"/>
      <c r="CJ27" s="320"/>
    </row>
    <row r="28" spans="1:119" ht="9" customHeight="1">
      <c r="A28" s="17"/>
      <c r="B28" s="17"/>
      <c r="C28" s="17"/>
      <c r="D28" s="17"/>
      <c r="E28" s="17"/>
      <c r="F28" s="17"/>
      <c r="G28" s="17"/>
      <c r="H28" s="17"/>
      <c r="I28" s="17"/>
      <c r="J28" s="17"/>
      <c r="K28" s="17"/>
      <c r="L28" s="17"/>
      <c r="M28" s="256"/>
      <c r="N28" s="256"/>
      <c r="O28" s="256"/>
      <c r="P28" s="256"/>
      <c r="Q28" s="256"/>
      <c r="R28" s="256"/>
      <c r="S28" s="256"/>
      <c r="T28" s="256"/>
      <c r="U28" s="256"/>
      <c r="V28" s="256"/>
      <c r="W28" s="256"/>
      <c r="X28" s="256"/>
      <c r="Y28" s="256"/>
      <c r="Z28" s="256"/>
      <c r="AA28" s="318"/>
      <c r="AB28" s="318"/>
      <c r="AC28" s="318"/>
      <c r="AD28" s="318"/>
      <c r="AE28" s="318"/>
      <c r="AF28" s="318"/>
      <c r="AG28" s="318"/>
      <c r="AH28" s="318"/>
      <c r="AI28" s="318"/>
      <c r="AJ28" s="318"/>
      <c r="AK28" s="318"/>
      <c r="AL28" s="318"/>
      <c r="AM28" s="318"/>
      <c r="AN28" s="318"/>
      <c r="AO28" s="318"/>
      <c r="AP28" s="318"/>
      <c r="AQ28" s="318"/>
      <c r="AR28" s="318"/>
      <c r="AS28" s="318"/>
      <c r="AT28" s="318"/>
      <c r="AU28" s="318"/>
      <c r="AV28" s="318"/>
      <c r="AW28" s="318"/>
      <c r="AX28" s="318"/>
      <c r="AY28" s="318"/>
      <c r="AZ28" s="318"/>
      <c r="BA28" s="318"/>
      <c r="BB28" s="318"/>
      <c r="BC28" s="318"/>
      <c r="BD28" s="318"/>
      <c r="BE28" s="318"/>
      <c r="BF28" s="320"/>
      <c r="BG28" s="320"/>
      <c r="BH28" s="320"/>
      <c r="BI28" s="320"/>
      <c r="BJ28" s="320"/>
      <c r="BK28" s="320"/>
      <c r="BL28" s="320"/>
      <c r="BM28" s="320"/>
      <c r="BN28" s="320"/>
      <c r="BO28" s="320"/>
      <c r="BP28" s="320"/>
      <c r="BQ28" s="320"/>
      <c r="BR28" s="320"/>
      <c r="BS28" s="320"/>
      <c r="BT28" s="320"/>
      <c r="BU28" s="320"/>
      <c r="BV28" s="320"/>
      <c r="BW28" s="320"/>
      <c r="BX28" s="320"/>
      <c r="BY28" s="320"/>
      <c r="BZ28" s="320"/>
      <c r="CA28" s="320"/>
      <c r="CB28" s="320"/>
      <c r="CC28" s="320"/>
      <c r="CD28" s="320"/>
      <c r="CE28" s="320"/>
      <c r="CF28" s="320"/>
      <c r="CG28" s="320"/>
      <c r="CH28" s="320"/>
      <c r="CI28" s="320"/>
      <c r="CJ28" s="320"/>
    </row>
    <row r="29" spans="1:119" ht="9" customHeight="1">
      <c r="A29" s="17"/>
      <c r="B29" s="17"/>
      <c r="C29" s="17"/>
      <c r="D29" s="17"/>
      <c r="E29" s="17"/>
      <c r="F29" s="17"/>
      <c r="G29" s="17"/>
      <c r="H29" s="17"/>
      <c r="I29" s="17"/>
      <c r="J29" s="17"/>
      <c r="K29" s="17"/>
      <c r="L29" s="17"/>
      <c r="M29" s="256"/>
      <c r="N29" s="256"/>
      <c r="O29" s="256"/>
      <c r="P29" s="256"/>
      <c r="Q29" s="256"/>
      <c r="R29" s="256"/>
      <c r="S29" s="256"/>
      <c r="T29" s="256"/>
      <c r="U29" s="256"/>
      <c r="V29" s="256"/>
      <c r="W29" s="256"/>
      <c r="X29" s="256"/>
      <c r="Y29" s="256"/>
      <c r="Z29" s="256"/>
      <c r="AA29" s="318"/>
      <c r="AB29" s="318"/>
      <c r="AC29" s="318"/>
      <c r="AD29" s="318"/>
      <c r="AE29" s="318"/>
      <c r="AF29" s="318"/>
      <c r="AG29" s="318"/>
      <c r="AH29" s="318"/>
      <c r="AI29" s="318"/>
      <c r="AJ29" s="318"/>
      <c r="AK29" s="318"/>
      <c r="AL29" s="318"/>
      <c r="AM29" s="318"/>
      <c r="AN29" s="318"/>
      <c r="AO29" s="318"/>
      <c r="AP29" s="318"/>
      <c r="AQ29" s="318"/>
      <c r="AR29" s="318"/>
      <c r="AS29" s="318"/>
      <c r="AT29" s="318"/>
      <c r="AU29" s="318"/>
      <c r="AV29" s="318"/>
      <c r="AW29" s="318"/>
      <c r="AX29" s="318"/>
      <c r="AY29" s="318"/>
      <c r="AZ29" s="318"/>
      <c r="BA29" s="318"/>
      <c r="BB29" s="318"/>
      <c r="BC29" s="318"/>
      <c r="BD29" s="318"/>
      <c r="BE29" s="318"/>
      <c r="BF29" s="320"/>
      <c r="BG29" s="320"/>
      <c r="BH29" s="320"/>
      <c r="BI29" s="320"/>
      <c r="BJ29" s="320"/>
      <c r="BK29" s="320"/>
      <c r="BL29" s="320"/>
      <c r="BM29" s="320"/>
      <c r="BN29" s="320"/>
      <c r="BO29" s="320"/>
      <c r="BP29" s="320"/>
      <c r="BQ29" s="320"/>
      <c r="BR29" s="320"/>
      <c r="BS29" s="320"/>
      <c r="BT29" s="320"/>
      <c r="BU29" s="320"/>
      <c r="BV29" s="320"/>
      <c r="BW29" s="320"/>
      <c r="BX29" s="320"/>
      <c r="BY29" s="320"/>
      <c r="BZ29" s="320"/>
      <c r="CA29" s="320"/>
      <c r="CB29" s="320"/>
      <c r="CC29" s="320"/>
      <c r="CD29" s="320"/>
      <c r="CE29" s="320"/>
      <c r="CF29" s="320"/>
      <c r="CG29" s="320"/>
      <c r="CH29" s="320"/>
      <c r="CI29" s="320"/>
      <c r="CJ29" s="320"/>
    </row>
    <row r="30" spans="1:119" ht="9" customHeight="1" thickBot="1">
      <c r="A30" s="19"/>
      <c r="B30" s="19"/>
      <c r="C30" s="19"/>
      <c r="D30" s="19"/>
      <c r="E30" s="19"/>
      <c r="F30" s="19"/>
      <c r="G30" s="19"/>
      <c r="H30" s="19"/>
      <c r="I30" s="19"/>
      <c r="J30" s="19"/>
      <c r="K30" s="19"/>
      <c r="L30" s="19"/>
      <c r="M30" s="5"/>
      <c r="N30" s="5"/>
      <c r="O30" s="5"/>
      <c r="P30" s="5"/>
      <c r="Q30" s="5"/>
      <c r="R30" s="5"/>
      <c r="S30" s="5"/>
      <c r="T30" s="5"/>
      <c r="U30" s="5"/>
      <c r="V30" s="5"/>
      <c r="W30" s="5"/>
      <c r="X30" s="5"/>
      <c r="Y30" s="5"/>
      <c r="Z30" s="5"/>
      <c r="AA30" s="319"/>
      <c r="AB30" s="319"/>
      <c r="AC30" s="319"/>
      <c r="AD30" s="319"/>
      <c r="AE30" s="319"/>
      <c r="AF30" s="319"/>
      <c r="AG30" s="319"/>
      <c r="AH30" s="319"/>
      <c r="AI30" s="319"/>
      <c r="AJ30" s="319"/>
      <c r="AK30" s="319"/>
      <c r="AL30" s="319"/>
      <c r="AM30" s="319"/>
      <c r="AN30" s="319"/>
      <c r="AO30" s="319"/>
      <c r="AP30" s="319"/>
      <c r="AQ30" s="319"/>
      <c r="AR30" s="319"/>
      <c r="AS30" s="319"/>
      <c r="AT30" s="319"/>
      <c r="AU30" s="319"/>
      <c r="AV30" s="319"/>
      <c r="AW30" s="319"/>
      <c r="AX30" s="319"/>
      <c r="AY30" s="319"/>
      <c r="AZ30" s="319"/>
      <c r="BA30" s="319"/>
      <c r="BB30" s="319"/>
      <c r="BC30" s="319"/>
      <c r="BD30" s="319"/>
      <c r="BE30" s="319"/>
      <c r="BF30" s="321"/>
      <c r="BG30" s="321"/>
      <c r="BH30" s="321"/>
      <c r="BI30" s="321"/>
      <c r="BJ30" s="321"/>
      <c r="BK30" s="321"/>
      <c r="BL30" s="321"/>
      <c r="BM30" s="321"/>
      <c r="BN30" s="321"/>
      <c r="BO30" s="321"/>
      <c r="BP30" s="321"/>
      <c r="BQ30" s="321"/>
      <c r="BR30" s="321"/>
      <c r="BS30" s="321"/>
      <c r="BT30" s="321"/>
      <c r="BU30" s="321"/>
      <c r="BV30" s="321"/>
      <c r="BW30" s="321"/>
      <c r="BX30" s="321"/>
      <c r="BY30" s="321"/>
      <c r="BZ30" s="321"/>
      <c r="CA30" s="321"/>
      <c r="CB30" s="321"/>
      <c r="CC30" s="321"/>
      <c r="CD30" s="321"/>
      <c r="CE30" s="321"/>
      <c r="CF30" s="321"/>
      <c r="CG30" s="321"/>
      <c r="CH30" s="321"/>
      <c r="CI30" s="321"/>
      <c r="CJ30" s="321"/>
    </row>
    <row r="31" spans="1:119" ht="9" customHeight="1">
      <c r="A31" s="20"/>
      <c r="B31" s="20"/>
      <c r="C31" s="20"/>
      <c r="D31" s="20"/>
      <c r="E31" s="20"/>
      <c r="F31" s="20"/>
      <c r="G31" s="20"/>
      <c r="H31" s="20"/>
      <c r="I31" s="20"/>
      <c r="J31" s="20"/>
      <c r="K31" s="20"/>
      <c r="L31" s="20"/>
      <c r="M31" s="6"/>
      <c r="N31" s="6"/>
      <c r="O31" s="6"/>
      <c r="P31" s="6"/>
      <c r="Q31" s="6"/>
      <c r="R31" s="6"/>
      <c r="S31" s="6"/>
      <c r="T31" s="6"/>
      <c r="U31" s="6"/>
      <c r="V31" s="6"/>
      <c r="W31" s="6"/>
      <c r="X31" s="6"/>
      <c r="Y31" s="6"/>
      <c r="Z31" s="6"/>
      <c r="AA31" s="66"/>
      <c r="AB31" s="66"/>
      <c r="AC31" s="66"/>
      <c r="AD31" s="66"/>
      <c r="AE31" s="66"/>
      <c r="AF31" s="66"/>
      <c r="AG31" s="66"/>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6"/>
      <c r="BH31" s="66"/>
      <c r="BI31" s="66"/>
      <c r="BJ31" s="66"/>
      <c r="BK31" s="66"/>
      <c r="BL31" s="66"/>
      <c r="BM31" s="66"/>
      <c r="BN31" s="66"/>
      <c r="BO31" s="66"/>
      <c r="BP31" s="66"/>
      <c r="BQ31" s="66"/>
      <c r="BR31" s="66"/>
      <c r="BS31" s="66"/>
      <c r="BT31" s="66"/>
      <c r="BU31" s="66"/>
      <c r="BV31" s="66"/>
      <c r="BW31" s="66"/>
      <c r="BX31" s="66"/>
      <c r="BY31" s="66"/>
      <c r="BZ31" s="66"/>
      <c r="CA31" s="66"/>
      <c r="CB31" s="66"/>
      <c r="CC31" s="66"/>
      <c r="CD31" s="66"/>
      <c r="CE31" s="66"/>
      <c r="CF31" s="66"/>
      <c r="CG31" s="66"/>
      <c r="CH31" s="66"/>
      <c r="CI31" s="66"/>
      <c r="CJ31" s="66"/>
    </row>
    <row r="32" spans="1:119" ht="9" customHeight="1">
      <c r="A32" s="17"/>
      <c r="B32" s="17"/>
      <c r="C32" s="17"/>
      <c r="D32" s="17"/>
      <c r="E32" s="17"/>
      <c r="F32" s="17"/>
      <c r="G32" s="17"/>
      <c r="H32" s="17"/>
      <c r="I32" s="17"/>
      <c r="J32" s="17"/>
      <c r="K32" s="17"/>
      <c r="L32" s="17"/>
      <c r="M32" s="317" t="s">
        <v>13</v>
      </c>
      <c r="N32" s="317"/>
      <c r="O32" s="317"/>
      <c r="P32" s="317"/>
      <c r="Q32" s="317"/>
      <c r="R32" s="317"/>
      <c r="S32" s="317"/>
      <c r="T32" s="317"/>
      <c r="U32" s="317"/>
      <c r="V32" s="317"/>
      <c r="W32" s="317"/>
      <c r="X32" s="317"/>
      <c r="Y32" s="317"/>
      <c r="Z32" s="317"/>
      <c r="AA32" s="318">
        <f>ROUND(為替!D12, 3) * 1</f>
        <v>186.4</v>
      </c>
      <c r="AB32" s="318"/>
      <c r="AC32" s="318"/>
      <c r="AD32" s="318"/>
      <c r="AE32" s="318"/>
      <c r="AF32" s="318"/>
      <c r="AG32" s="318"/>
      <c r="AH32" s="318"/>
      <c r="AI32" s="318"/>
      <c r="AJ32" s="318"/>
      <c r="AK32" s="318"/>
      <c r="AL32" s="318"/>
      <c r="AM32" s="318"/>
      <c r="AN32" s="318"/>
      <c r="AO32" s="318"/>
      <c r="AP32" s="318"/>
      <c r="AQ32" s="318"/>
      <c r="AR32" s="318"/>
      <c r="AS32" s="318"/>
      <c r="AT32" s="318"/>
      <c r="AU32" s="318"/>
      <c r="AV32" s="318"/>
      <c r="AW32" s="318"/>
      <c r="AX32" s="318"/>
      <c r="AY32" s="318"/>
      <c r="AZ32" s="318"/>
      <c r="BA32" s="318"/>
      <c r="BB32" s="318"/>
      <c r="BC32" s="318"/>
      <c r="BD32" s="318"/>
      <c r="BE32" s="318"/>
      <c r="BF32" s="320">
        <f>ROUND(為替!E12, 3) * 1</f>
        <v>180</v>
      </c>
      <c r="BG32" s="320"/>
      <c r="BH32" s="320"/>
      <c r="BI32" s="320"/>
      <c r="BJ32" s="320"/>
      <c r="BK32" s="320"/>
      <c r="BL32" s="320"/>
      <c r="BM32" s="320"/>
      <c r="BN32" s="320"/>
      <c r="BO32" s="320"/>
      <c r="BP32" s="320"/>
      <c r="BQ32" s="320"/>
      <c r="BR32" s="320"/>
      <c r="BS32" s="320"/>
      <c r="BT32" s="320"/>
      <c r="BU32" s="320"/>
      <c r="BV32" s="320"/>
      <c r="BW32" s="320"/>
      <c r="BX32" s="320"/>
      <c r="BY32" s="320"/>
      <c r="BZ32" s="320"/>
      <c r="CA32" s="320"/>
      <c r="CB32" s="320"/>
      <c r="CC32" s="320"/>
      <c r="CD32" s="320"/>
      <c r="CE32" s="320"/>
      <c r="CF32" s="320"/>
      <c r="CG32" s="320"/>
      <c r="CH32" s="320"/>
      <c r="CI32" s="320"/>
      <c r="CJ32" s="320"/>
    </row>
    <row r="33" spans="1:88" ht="9" customHeight="1">
      <c r="A33" s="17"/>
      <c r="B33" s="17"/>
      <c r="C33" s="17"/>
      <c r="D33" s="17"/>
      <c r="E33" s="17"/>
      <c r="F33" s="17"/>
      <c r="G33" s="17"/>
      <c r="H33" s="17"/>
      <c r="I33" s="17"/>
      <c r="J33" s="17"/>
      <c r="K33" s="17"/>
      <c r="L33" s="17"/>
      <c r="M33" s="317"/>
      <c r="N33" s="317"/>
      <c r="O33" s="317"/>
      <c r="P33" s="317"/>
      <c r="Q33" s="317"/>
      <c r="R33" s="317"/>
      <c r="S33" s="317"/>
      <c r="T33" s="317"/>
      <c r="U33" s="317"/>
      <c r="V33" s="317"/>
      <c r="W33" s="317"/>
      <c r="X33" s="317"/>
      <c r="Y33" s="317"/>
      <c r="Z33" s="317"/>
      <c r="AA33" s="318"/>
      <c r="AB33" s="318"/>
      <c r="AC33" s="318"/>
      <c r="AD33" s="318"/>
      <c r="AE33" s="318"/>
      <c r="AF33" s="318"/>
      <c r="AG33" s="318"/>
      <c r="AH33" s="318"/>
      <c r="AI33" s="318"/>
      <c r="AJ33" s="318"/>
      <c r="AK33" s="318"/>
      <c r="AL33" s="318"/>
      <c r="AM33" s="318"/>
      <c r="AN33" s="318"/>
      <c r="AO33" s="318"/>
      <c r="AP33" s="318"/>
      <c r="AQ33" s="318"/>
      <c r="AR33" s="318"/>
      <c r="AS33" s="318"/>
      <c r="AT33" s="318"/>
      <c r="AU33" s="318"/>
      <c r="AV33" s="318"/>
      <c r="AW33" s="318"/>
      <c r="AX33" s="318"/>
      <c r="AY33" s="318"/>
      <c r="AZ33" s="318"/>
      <c r="BA33" s="318"/>
      <c r="BB33" s="318"/>
      <c r="BC33" s="318"/>
      <c r="BD33" s="318"/>
      <c r="BE33" s="318"/>
      <c r="BF33" s="320"/>
      <c r="BG33" s="320"/>
      <c r="BH33" s="320"/>
      <c r="BI33" s="320"/>
      <c r="BJ33" s="320"/>
      <c r="BK33" s="320"/>
      <c r="BL33" s="320"/>
      <c r="BM33" s="320"/>
      <c r="BN33" s="320"/>
      <c r="BO33" s="320"/>
      <c r="BP33" s="320"/>
      <c r="BQ33" s="320"/>
      <c r="BR33" s="320"/>
      <c r="BS33" s="320"/>
      <c r="BT33" s="320"/>
      <c r="BU33" s="320"/>
      <c r="BV33" s="320"/>
      <c r="BW33" s="320"/>
      <c r="BX33" s="320"/>
      <c r="BY33" s="320"/>
      <c r="BZ33" s="320"/>
      <c r="CA33" s="320"/>
      <c r="CB33" s="320"/>
      <c r="CC33" s="320"/>
      <c r="CD33" s="320"/>
      <c r="CE33" s="320"/>
      <c r="CF33" s="320"/>
      <c r="CG33" s="320"/>
      <c r="CH33" s="320"/>
      <c r="CI33" s="320"/>
      <c r="CJ33" s="320"/>
    </row>
    <row r="34" spans="1:88" ht="9" customHeight="1">
      <c r="A34" s="17"/>
      <c r="B34" s="17"/>
      <c r="C34" s="17"/>
      <c r="D34" s="17"/>
      <c r="E34" s="17"/>
      <c r="F34" s="17"/>
      <c r="G34" s="17"/>
      <c r="H34" s="17"/>
      <c r="I34" s="17"/>
      <c r="J34" s="17"/>
      <c r="K34" s="17"/>
      <c r="L34" s="17"/>
      <c r="M34" s="317"/>
      <c r="N34" s="317"/>
      <c r="O34" s="317"/>
      <c r="P34" s="317"/>
      <c r="Q34" s="317"/>
      <c r="R34" s="317"/>
      <c r="S34" s="317"/>
      <c r="T34" s="317"/>
      <c r="U34" s="317"/>
      <c r="V34" s="317"/>
      <c r="W34" s="317"/>
      <c r="X34" s="317"/>
      <c r="Y34" s="317"/>
      <c r="Z34" s="317"/>
      <c r="AA34" s="318"/>
      <c r="AB34" s="318"/>
      <c r="AC34" s="318"/>
      <c r="AD34" s="318"/>
      <c r="AE34" s="318"/>
      <c r="AF34" s="318"/>
      <c r="AG34" s="318"/>
      <c r="AH34" s="318"/>
      <c r="AI34" s="318"/>
      <c r="AJ34" s="318"/>
      <c r="AK34" s="318"/>
      <c r="AL34" s="318"/>
      <c r="AM34" s="318"/>
      <c r="AN34" s="318"/>
      <c r="AO34" s="318"/>
      <c r="AP34" s="318"/>
      <c r="AQ34" s="318"/>
      <c r="AR34" s="318"/>
      <c r="AS34" s="318"/>
      <c r="AT34" s="318"/>
      <c r="AU34" s="318"/>
      <c r="AV34" s="318"/>
      <c r="AW34" s="318"/>
      <c r="AX34" s="318"/>
      <c r="AY34" s="318"/>
      <c r="AZ34" s="318"/>
      <c r="BA34" s="318"/>
      <c r="BB34" s="318"/>
      <c r="BC34" s="318"/>
      <c r="BD34" s="318"/>
      <c r="BE34" s="318"/>
      <c r="BF34" s="320"/>
      <c r="BG34" s="320"/>
      <c r="BH34" s="320"/>
      <c r="BI34" s="320"/>
      <c r="BJ34" s="320"/>
      <c r="BK34" s="320"/>
      <c r="BL34" s="320"/>
      <c r="BM34" s="320"/>
      <c r="BN34" s="320"/>
      <c r="BO34" s="320"/>
      <c r="BP34" s="320"/>
      <c r="BQ34" s="320"/>
      <c r="BR34" s="320"/>
      <c r="BS34" s="320"/>
      <c r="BT34" s="320"/>
      <c r="BU34" s="320"/>
      <c r="BV34" s="320"/>
      <c r="BW34" s="320"/>
      <c r="BX34" s="320"/>
      <c r="BY34" s="320"/>
      <c r="BZ34" s="320"/>
      <c r="CA34" s="320"/>
      <c r="CB34" s="320"/>
      <c r="CC34" s="320"/>
      <c r="CD34" s="320"/>
      <c r="CE34" s="320"/>
      <c r="CF34" s="320"/>
      <c r="CG34" s="320"/>
      <c r="CH34" s="320"/>
      <c r="CI34" s="320"/>
      <c r="CJ34" s="320"/>
    </row>
    <row r="35" spans="1:88" ht="9" customHeight="1">
      <c r="A35" s="17"/>
      <c r="B35" s="17"/>
      <c r="C35" s="17"/>
      <c r="D35" s="17"/>
      <c r="E35" s="17"/>
      <c r="F35" s="17"/>
      <c r="G35" s="17"/>
      <c r="H35" s="17"/>
      <c r="I35" s="17"/>
      <c r="J35" s="17"/>
      <c r="K35" s="17"/>
      <c r="L35" s="17"/>
      <c r="M35" s="317"/>
      <c r="N35" s="317"/>
      <c r="O35" s="317"/>
      <c r="P35" s="317"/>
      <c r="Q35" s="317"/>
      <c r="R35" s="317"/>
      <c r="S35" s="317"/>
      <c r="T35" s="317"/>
      <c r="U35" s="317"/>
      <c r="V35" s="317"/>
      <c r="W35" s="317"/>
      <c r="X35" s="317"/>
      <c r="Y35" s="317"/>
      <c r="Z35" s="317"/>
      <c r="AA35" s="318"/>
      <c r="AB35" s="318"/>
      <c r="AC35" s="318"/>
      <c r="AD35" s="318"/>
      <c r="AE35" s="318"/>
      <c r="AF35" s="318"/>
      <c r="AG35" s="318"/>
      <c r="AH35" s="318"/>
      <c r="AI35" s="318"/>
      <c r="AJ35" s="318"/>
      <c r="AK35" s="318"/>
      <c r="AL35" s="318"/>
      <c r="AM35" s="318"/>
      <c r="AN35" s="318"/>
      <c r="AO35" s="318"/>
      <c r="AP35" s="318"/>
      <c r="AQ35" s="318"/>
      <c r="AR35" s="318"/>
      <c r="AS35" s="318"/>
      <c r="AT35" s="318"/>
      <c r="AU35" s="318"/>
      <c r="AV35" s="318"/>
      <c r="AW35" s="318"/>
      <c r="AX35" s="318"/>
      <c r="AY35" s="318"/>
      <c r="AZ35" s="318"/>
      <c r="BA35" s="318"/>
      <c r="BB35" s="318"/>
      <c r="BC35" s="318"/>
      <c r="BD35" s="318"/>
      <c r="BE35" s="318"/>
      <c r="BF35" s="320"/>
      <c r="BG35" s="320"/>
      <c r="BH35" s="320"/>
      <c r="BI35" s="320"/>
      <c r="BJ35" s="320"/>
      <c r="BK35" s="320"/>
      <c r="BL35" s="320"/>
      <c r="BM35" s="320"/>
      <c r="BN35" s="320"/>
      <c r="BO35" s="320"/>
      <c r="BP35" s="320"/>
      <c r="BQ35" s="320"/>
      <c r="BR35" s="320"/>
      <c r="BS35" s="320"/>
      <c r="BT35" s="320"/>
      <c r="BU35" s="320"/>
      <c r="BV35" s="320"/>
      <c r="BW35" s="320"/>
      <c r="BX35" s="320"/>
      <c r="BY35" s="320"/>
      <c r="BZ35" s="320"/>
      <c r="CA35" s="320"/>
      <c r="CB35" s="320"/>
      <c r="CC35" s="320"/>
      <c r="CD35" s="320"/>
      <c r="CE35" s="320"/>
      <c r="CF35" s="320"/>
      <c r="CG35" s="320"/>
      <c r="CH35" s="320"/>
      <c r="CI35" s="320"/>
      <c r="CJ35" s="320"/>
    </row>
    <row r="36" spans="1:88" ht="9" customHeight="1">
      <c r="A36" s="17"/>
      <c r="B36" s="17"/>
      <c r="C36" s="17"/>
      <c r="D36" s="17"/>
      <c r="E36" s="17"/>
      <c r="F36" s="17"/>
      <c r="G36" s="17"/>
      <c r="H36" s="17"/>
      <c r="I36" s="17"/>
      <c r="J36" s="17"/>
      <c r="K36" s="17"/>
      <c r="L36" s="17"/>
      <c r="M36" s="317"/>
      <c r="N36" s="317"/>
      <c r="O36" s="317"/>
      <c r="P36" s="317"/>
      <c r="Q36" s="317"/>
      <c r="R36" s="317"/>
      <c r="S36" s="317"/>
      <c r="T36" s="317"/>
      <c r="U36" s="317"/>
      <c r="V36" s="317"/>
      <c r="W36" s="317"/>
      <c r="X36" s="317"/>
      <c r="Y36" s="317"/>
      <c r="Z36" s="317"/>
      <c r="AA36" s="318"/>
      <c r="AB36" s="318"/>
      <c r="AC36" s="318"/>
      <c r="AD36" s="318"/>
      <c r="AE36" s="318"/>
      <c r="AF36" s="318"/>
      <c r="AG36" s="318"/>
      <c r="AH36" s="318"/>
      <c r="AI36" s="318"/>
      <c r="AJ36" s="318"/>
      <c r="AK36" s="318"/>
      <c r="AL36" s="318"/>
      <c r="AM36" s="318"/>
      <c r="AN36" s="318"/>
      <c r="AO36" s="318"/>
      <c r="AP36" s="318"/>
      <c r="AQ36" s="318"/>
      <c r="AR36" s="318"/>
      <c r="AS36" s="318"/>
      <c r="AT36" s="318"/>
      <c r="AU36" s="318"/>
      <c r="AV36" s="318"/>
      <c r="AW36" s="318"/>
      <c r="AX36" s="318"/>
      <c r="AY36" s="318"/>
      <c r="AZ36" s="318"/>
      <c r="BA36" s="318"/>
      <c r="BB36" s="318"/>
      <c r="BC36" s="318"/>
      <c r="BD36" s="318"/>
      <c r="BE36" s="318"/>
      <c r="BF36" s="320"/>
      <c r="BG36" s="320"/>
      <c r="BH36" s="320"/>
      <c r="BI36" s="320"/>
      <c r="BJ36" s="320"/>
      <c r="BK36" s="320"/>
      <c r="BL36" s="320"/>
      <c r="BM36" s="320"/>
      <c r="BN36" s="320"/>
      <c r="BO36" s="320"/>
      <c r="BP36" s="320"/>
      <c r="BQ36" s="320"/>
      <c r="BR36" s="320"/>
      <c r="BS36" s="320"/>
      <c r="BT36" s="320"/>
      <c r="BU36" s="320"/>
      <c r="BV36" s="320"/>
      <c r="BW36" s="320"/>
      <c r="BX36" s="320"/>
      <c r="BY36" s="320"/>
      <c r="BZ36" s="320"/>
      <c r="CA36" s="320"/>
      <c r="CB36" s="320"/>
      <c r="CC36" s="320"/>
      <c r="CD36" s="320"/>
      <c r="CE36" s="320"/>
      <c r="CF36" s="320"/>
      <c r="CG36" s="320"/>
      <c r="CH36" s="320"/>
      <c r="CI36" s="320"/>
      <c r="CJ36" s="320"/>
    </row>
    <row r="37" spans="1:88" ht="9" customHeight="1">
      <c r="A37" s="17"/>
      <c r="B37" s="17"/>
      <c r="C37" s="17"/>
      <c r="D37" s="17"/>
      <c r="E37" s="17"/>
      <c r="F37" s="17"/>
      <c r="G37" s="17"/>
      <c r="H37" s="17"/>
      <c r="I37" s="17"/>
      <c r="J37" s="17"/>
      <c r="K37" s="17"/>
      <c r="L37" s="17"/>
      <c r="M37" s="317"/>
      <c r="N37" s="317"/>
      <c r="O37" s="317"/>
      <c r="P37" s="317"/>
      <c r="Q37" s="317"/>
      <c r="R37" s="317"/>
      <c r="S37" s="317"/>
      <c r="T37" s="317"/>
      <c r="U37" s="317"/>
      <c r="V37" s="317"/>
      <c r="W37" s="317"/>
      <c r="X37" s="317"/>
      <c r="Y37" s="317"/>
      <c r="Z37" s="317"/>
      <c r="AA37" s="318"/>
      <c r="AB37" s="318"/>
      <c r="AC37" s="318"/>
      <c r="AD37" s="318"/>
      <c r="AE37" s="318"/>
      <c r="AF37" s="318"/>
      <c r="AG37" s="318"/>
      <c r="AH37" s="318"/>
      <c r="AI37" s="318"/>
      <c r="AJ37" s="318"/>
      <c r="AK37" s="318"/>
      <c r="AL37" s="318"/>
      <c r="AM37" s="318"/>
      <c r="AN37" s="318"/>
      <c r="AO37" s="318"/>
      <c r="AP37" s="318"/>
      <c r="AQ37" s="318"/>
      <c r="AR37" s="318"/>
      <c r="AS37" s="318"/>
      <c r="AT37" s="318"/>
      <c r="AU37" s="318"/>
      <c r="AV37" s="318"/>
      <c r="AW37" s="318"/>
      <c r="AX37" s="318"/>
      <c r="AY37" s="318"/>
      <c r="AZ37" s="318"/>
      <c r="BA37" s="318"/>
      <c r="BB37" s="318"/>
      <c r="BC37" s="318"/>
      <c r="BD37" s="318"/>
      <c r="BE37" s="318"/>
      <c r="BF37" s="320"/>
      <c r="BG37" s="320"/>
      <c r="BH37" s="320"/>
      <c r="BI37" s="320"/>
      <c r="BJ37" s="320"/>
      <c r="BK37" s="320"/>
      <c r="BL37" s="320"/>
      <c r="BM37" s="320"/>
      <c r="BN37" s="320"/>
      <c r="BO37" s="320"/>
      <c r="BP37" s="320"/>
      <c r="BQ37" s="320"/>
      <c r="BR37" s="320"/>
      <c r="BS37" s="320"/>
      <c r="BT37" s="320"/>
      <c r="BU37" s="320"/>
      <c r="BV37" s="320"/>
      <c r="BW37" s="320"/>
      <c r="BX37" s="320"/>
      <c r="BY37" s="320"/>
      <c r="BZ37" s="320"/>
      <c r="CA37" s="320"/>
      <c r="CB37" s="320"/>
      <c r="CC37" s="320"/>
      <c r="CD37" s="320"/>
      <c r="CE37" s="320"/>
      <c r="CF37" s="320"/>
      <c r="CG37" s="320"/>
      <c r="CH37" s="320"/>
      <c r="CI37" s="320"/>
      <c r="CJ37" s="320"/>
    </row>
    <row r="38" spans="1:88" ht="9" customHeight="1">
      <c r="A38" s="17"/>
      <c r="B38" s="17"/>
      <c r="C38" s="17"/>
      <c r="D38" s="17"/>
      <c r="E38" s="17"/>
      <c r="F38" s="17"/>
      <c r="G38" s="17"/>
      <c r="H38" s="17"/>
      <c r="I38" s="17"/>
      <c r="J38" s="17"/>
      <c r="K38" s="17"/>
      <c r="L38" s="17"/>
      <c r="M38" s="256" t="s">
        <v>129</v>
      </c>
      <c r="N38" s="256"/>
      <c r="O38" s="256"/>
      <c r="P38" s="256"/>
      <c r="Q38" s="256"/>
      <c r="R38" s="256"/>
      <c r="S38" s="256"/>
      <c r="T38" s="256"/>
      <c r="U38" s="256"/>
      <c r="V38" s="256"/>
      <c r="W38" s="256"/>
      <c r="X38" s="256"/>
      <c r="Y38" s="256"/>
      <c r="Z38" s="256"/>
      <c r="AA38" s="318"/>
      <c r="AB38" s="318"/>
      <c r="AC38" s="318"/>
      <c r="AD38" s="318"/>
      <c r="AE38" s="318"/>
      <c r="AF38" s="318"/>
      <c r="AG38" s="318"/>
      <c r="AH38" s="318"/>
      <c r="AI38" s="318"/>
      <c r="AJ38" s="318"/>
      <c r="AK38" s="318"/>
      <c r="AL38" s="318"/>
      <c r="AM38" s="318"/>
      <c r="AN38" s="318"/>
      <c r="AO38" s="318"/>
      <c r="AP38" s="318"/>
      <c r="AQ38" s="318"/>
      <c r="AR38" s="318"/>
      <c r="AS38" s="318"/>
      <c r="AT38" s="318"/>
      <c r="AU38" s="318"/>
      <c r="AV38" s="318"/>
      <c r="AW38" s="318"/>
      <c r="AX38" s="318"/>
      <c r="AY38" s="318"/>
      <c r="AZ38" s="318"/>
      <c r="BA38" s="318"/>
      <c r="BB38" s="318"/>
      <c r="BC38" s="318"/>
      <c r="BD38" s="318"/>
      <c r="BE38" s="318"/>
      <c r="BF38" s="320"/>
      <c r="BG38" s="320"/>
      <c r="BH38" s="320"/>
      <c r="BI38" s="320"/>
      <c r="BJ38" s="320"/>
      <c r="BK38" s="320"/>
      <c r="BL38" s="320"/>
      <c r="BM38" s="320"/>
      <c r="BN38" s="320"/>
      <c r="BO38" s="320"/>
      <c r="BP38" s="320"/>
      <c r="BQ38" s="320"/>
      <c r="BR38" s="320"/>
      <c r="BS38" s="320"/>
      <c r="BT38" s="320"/>
      <c r="BU38" s="320"/>
      <c r="BV38" s="320"/>
      <c r="BW38" s="320"/>
      <c r="BX38" s="320"/>
      <c r="BY38" s="320"/>
      <c r="BZ38" s="320"/>
      <c r="CA38" s="320"/>
      <c r="CB38" s="320"/>
      <c r="CC38" s="320"/>
      <c r="CD38" s="320"/>
      <c r="CE38" s="320"/>
      <c r="CF38" s="320"/>
      <c r="CG38" s="320"/>
      <c r="CH38" s="320"/>
      <c r="CI38" s="320"/>
      <c r="CJ38" s="320"/>
    </row>
    <row r="39" spans="1:88" ht="9" customHeight="1">
      <c r="A39" s="17"/>
      <c r="B39" s="17"/>
      <c r="C39" s="17"/>
      <c r="D39" s="17"/>
      <c r="E39" s="17"/>
      <c r="F39" s="17"/>
      <c r="G39" s="17"/>
      <c r="H39" s="17"/>
      <c r="I39" s="17"/>
      <c r="J39" s="17"/>
      <c r="K39" s="17"/>
      <c r="L39" s="17"/>
      <c r="M39" s="256"/>
      <c r="N39" s="256"/>
      <c r="O39" s="256"/>
      <c r="P39" s="256"/>
      <c r="Q39" s="256"/>
      <c r="R39" s="256"/>
      <c r="S39" s="256"/>
      <c r="T39" s="256"/>
      <c r="U39" s="256"/>
      <c r="V39" s="256"/>
      <c r="W39" s="256"/>
      <c r="X39" s="256"/>
      <c r="Y39" s="256"/>
      <c r="Z39" s="256"/>
      <c r="AA39" s="318"/>
      <c r="AB39" s="318"/>
      <c r="AC39" s="318"/>
      <c r="AD39" s="318"/>
      <c r="AE39" s="318"/>
      <c r="AF39" s="318"/>
      <c r="AG39" s="318"/>
      <c r="AH39" s="318"/>
      <c r="AI39" s="318"/>
      <c r="AJ39" s="318"/>
      <c r="AK39" s="318"/>
      <c r="AL39" s="318"/>
      <c r="AM39" s="318"/>
      <c r="AN39" s="318"/>
      <c r="AO39" s="318"/>
      <c r="AP39" s="318"/>
      <c r="AQ39" s="318"/>
      <c r="AR39" s="318"/>
      <c r="AS39" s="318"/>
      <c r="AT39" s="318"/>
      <c r="AU39" s="318"/>
      <c r="AV39" s="318"/>
      <c r="AW39" s="318"/>
      <c r="AX39" s="318"/>
      <c r="AY39" s="318"/>
      <c r="AZ39" s="318"/>
      <c r="BA39" s="318"/>
      <c r="BB39" s="318"/>
      <c r="BC39" s="318"/>
      <c r="BD39" s="318"/>
      <c r="BE39" s="318"/>
      <c r="BF39" s="320"/>
      <c r="BG39" s="320"/>
      <c r="BH39" s="320"/>
      <c r="BI39" s="320"/>
      <c r="BJ39" s="320"/>
      <c r="BK39" s="320"/>
      <c r="BL39" s="320"/>
      <c r="BM39" s="320"/>
      <c r="BN39" s="320"/>
      <c r="BO39" s="320"/>
      <c r="BP39" s="320"/>
      <c r="BQ39" s="320"/>
      <c r="BR39" s="320"/>
      <c r="BS39" s="320"/>
      <c r="BT39" s="320"/>
      <c r="BU39" s="320"/>
      <c r="BV39" s="320"/>
      <c r="BW39" s="320"/>
      <c r="BX39" s="320"/>
      <c r="BY39" s="320"/>
      <c r="BZ39" s="320"/>
      <c r="CA39" s="320"/>
      <c r="CB39" s="320"/>
      <c r="CC39" s="320"/>
      <c r="CD39" s="320"/>
      <c r="CE39" s="320"/>
      <c r="CF39" s="320"/>
      <c r="CG39" s="320"/>
      <c r="CH39" s="320"/>
      <c r="CI39" s="320"/>
      <c r="CJ39" s="320"/>
    </row>
    <row r="40" spans="1:88" ht="9" customHeight="1">
      <c r="A40" s="17"/>
      <c r="B40" s="17"/>
      <c r="C40" s="17"/>
      <c r="D40" s="17"/>
      <c r="E40" s="17"/>
      <c r="F40" s="17"/>
      <c r="G40" s="17"/>
      <c r="H40" s="17"/>
      <c r="I40" s="17"/>
      <c r="J40" s="17"/>
      <c r="K40" s="17"/>
      <c r="L40" s="17"/>
      <c r="M40" s="256"/>
      <c r="N40" s="256"/>
      <c r="O40" s="256"/>
      <c r="P40" s="256"/>
      <c r="Q40" s="256"/>
      <c r="R40" s="256"/>
      <c r="S40" s="256"/>
      <c r="T40" s="256"/>
      <c r="U40" s="256"/>
      <c r="V40" s="256"/>
      <c r="W40" s="256"/>
      <c r="X40" s="256"/>
      <c r="Y40" s="256"/>
      <c r="Z40" s="256"/>
      <c r="AA40" s="318"/>
      <c r="AB40" s="318"/>
      <c r="AC40" s="318"/>
      <c r="AD40" s="318"/>
      <c r="AE40" s="318"/>
      <c r="AF40" s="318"/>
      <c r="AG40" s="318"/>
      <c r="AH40" s="318"/>
      <c r="AI40" s="318"/>
      <c r="AJ40" s="318"/>
      <c r="AK40" s="318"/>
      <c r="AL40" s="318"/>
      <c r="AM40" s="318"/>
      <c r="AN40" s="318"/>
      <c r="AO40" s="318"/>
      <c r="AP40" s="318"/>
      <c r="AQ40" s="318"/>
      <c r="AR40" s="318"/>
      <c r="AS40" s="318"/>
      <c r="AT40" s="318"/>
      <c r="AU40" s="318"/>
      <c r="AV40" s="318"/>
      <c r="AW40" s="318"/>
      <c r="AX40" s="318"/>
      <c r="AY40" s="318"/>
      <c r="AZ40" s="318"/>
      <c r="BA40" s="318"/>
      <c r="BB40" s="318"/>
      <c r="BC40" s="318"/>
      <c r="BD40" s="318"/>
      <c r="BE40" s="318"/>
      <c r="BF40" s="320"/>
      <c r="BG40" s="320"/>
      <c r="BH40" s="320"/>
      <c r="BI40" s="320"/>
      <c r="BJ40" s="320"/>
      <c r="BK40" s="320"/>
      <c r="BL40" s="320"/>
      <c r="BM40" s="320"/>
      <c r="BN40" s="320"/>
      <c r="BO40" s="320"/>
      <c r="BP40" s="320"/>
      <c r="BQ40" s="320"/>
      <c r="BR40" s="320"/>
      <c r="BS40" s="320"/>
      <c r="BT40" s="320"/>
      <c r="BU40" s="320"/>
      <c r="BV40" s="320"/>
      <c r="BW40" s="320"/>
      <c r="BX40" s="320"/>
      <c r="BY40" s="320"/>
      <c r="BZ40" s="320"/>
      <c r="CA40" s="320"/>
      <c r="CB40" s="320"/>
      <c r="CC40" s="320"/>
      <c r="CD40" s="320"/>
      <c r="CE40" s="320"/>
      <c r="CF40" s="320"/>
      <c r="CG40" s="320"/>
      <c r="CH40" s="320"/>
      <c r="CI40" s="320"/>
      <c r="CJ40" s="320"/>
    </row>
    <row r="41" spans="1:88" ht="9" customHeight="1" thickBot="1">
      <c r="A41" s="19"/>
      <c r="B41" s="19"/>
      <c r="C41" s="19"/>
      <c r="D41" s="19"/>
      <c r="E41" s="19"/>
      <c r="F41" s="19"/>
      <c r="G41" s="19"/>
      <c r="H41" s="19"/>
      <c r="I41" s="19"/>
      <c r="J41" s="19"/>
      <c r="K41" s="19"/>
      <c r="L41" s="19"/>
      <c r="M41" s="5"/>
      <c r="N41" s="5"/>
      <c r="O41" s="5"/>
      <c r="P41" s="5"/>
      <c r="Q41" s="5"/>
      <c r="R41" s="5"/>
      <c r="S41" s="5"/>
      <c r="T41" s="5"/>
      <c r="U41" s="5"/>
      <c r="V41" s="5"/>
      <c r="W41" s="5"/>
      <c r="X41" s="5"/>
      <c r="Y41" s="5"/>
      <c r="Z41" s="5"/>
      <c r="AA41" s="319"/>
      <c r="AB41" s="319"/>
      <c r="AC41" s="319"/>
      <c r="AD41" s="319"/>
      <c r="AE41" s="319"/>
      <c r="AF41" s="319"/>
      <c r="AG41" s="319"/>
      <c r="AH41" s="319"/>
      <c r="AI41" s="319"/>
      <c r="AJ41" s="319"/>
      <c r="AK41" s="319"/>
      <c r="AL41" s="319"/>
      <c r="AM41" s="319"/>
      <c r="AN41" s="319"/>
      <c r="AO41" s="319"/>
      <c r="AP41" s="319"/>
      <c r="AQ41" s="319"/>
      <c r="AR41" s="319"/>
      <c r="AS41" s="319"/>
      <c r="AT41" s="319"/>
      <c r="AU41" s="319"/>
      <c r="AV41" s="319"/>
      <c r="AW41" s="319"/>
      <c r="AX41" s="319"/>
      <c r="AY41" s="319"/>
      <c r="AZ41" s="319"/>
      <c r="BA41" s="319"/>
      <c r="BB41" s="319"/>
      <c r="BC41" s="319"/>
      <c r="BD41" s="319"/>
      <c r="BE41" s="319"/>
      <c r="BF41" s="321"/>
      <c r="BG41" s="321"/>
      <c r="BH41" s="321"/>
      <c r="BI41" s="321"/>
      <c r="BJ41" s="321"/>
      <c r="BK41" s="321"/>
      <c r="BL41" s="321"/>
      <c r="BM41" s="321"/>
      <c r="BN41" s="321"/>
      <c r="BO41" s="321"/>
      <c r="BP41" s="321"/>
      <c r="BQ41" s="321"/>
      <c r="BR41" s="321"/>
      <c r="BS41" s="321"/>
      <c r="BT41" s="321"/>
      <c r="BU41" s="321"/>
      <c r="BV41" s="321"/>
      <c r="BW41" s="321"/>
      <c r="BX41" s="321"/>
      <c r="BY41" s="321"/>
      <c r="BZ41" s="321"/>
      <c r="CA41" s="321"/>
      <c r="CB41" s="321"/>
      <c r="CC41" s="321"/>
      <c r="CD41" s="321"/>
      <c r="CE41" s="321"/>
      <c r="CF41" s="321"/>
      <c r="CG41" s="321"/>
      <c r="CH41" s="321"/>
      <c r="CI41" s="321"/>
      <c r="CJ41" s="321"/>
    </row>
    <row r="42" spans="1:88" ht="9" customHeight="1">
      <c r="A42" s="17"/>
      <c r="B42" s="17"/>
      <c r="C42" s="17"/>
      <c r="D42" s="17"/>
      <c r="E42" s="17"/>
      <c r="F42" s="17"/>
      <c r="G42" s="17"/>
      <c r="H42" s="17"/>
      <c r="I42" s="17"/>
      <c r="J42" s="17"/>
      <c r="K42" s="17"/>
      <c r="L42" s="17"/>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c r="BC42" s="65"/>
      <c r="BD42" s="65"/>
      <c r="BE42" s="65"/>
      <c r="BF42" s="65"/>
      <c r="BG42" s="65"/>
      <c r="BH42" s="65"/>
      <c r="BI42" s="65"/>
      <c r="BJ42" s="65"/>
      <c r="BK42" s="65"/>
      <c r="BL42" s="65"/>
      <c r="BM42" s="65"/>
      <c r="BN42" s="65"/>
      <c r="BO42" s="65"/>
      <c r="BP42" s="65"/>
      <c r="BQ42" s="65"/>
      <c r="BR42" s="65"/>
      <c r="BS42" s="65"/>
      <c r="BT42" s="65"/>
      <c r="BU42" s="65"/>
      <c r="BV42" s="65"/>
      <c r="BW42" s="65"/>
      <c r="BX42" s="65"/>
      <c r="BY42" s="65"/>
      <c r="BZ42" s="65"/>
      <c r="CA42" s="65"/>
      <c r="CB42" s="65"/>
      <c r="CC42" s="65"/>
      <c r="CD42" s="65"/>
      <c r="CE42" s="65"/>
      <c r="CF42" s="65"/>
      <c r="CG42" s="65"/>
      <c r="CH42" s="65"/>
      <c r="CI42" s="65"/>
      <c r="CJ42" s="65"/>
    </row>
    <row r="43" spans="1:88" ht="9" customHeight="1">
      <c r="A43" s="17"/>
      <c r="B43" s="17"/>
      <c r="C43" s="17"/>
      <c r="D43" s="17"/>
      <c r="E43" s="17"/>
      <c r="F43" s="17"/>
      <c r="G43" s="17"/>
      <c r="H43" s="17"/>
      <c r="I43" s="17"/>
      <c r="J43" s="17"/>
      <c r="K43" s="17"/>
      <c r="L43" s="17"/>
      <c r="M43" s="317" t="s">
        <v>23</v>
      </c>
      <c r="N43" s="317"/>
      <c r="O43" s="317"/>
      <c r="P43" s="317"/>
      <c r="Q43" s="317"/>
      <c r="R43" s="317"/>
      <c r="S43" s="317"/>
      <c r="T43" s="317"/>
      <c r="U43" s="317"/>
      <c r="V43" s="317"/>
      <c r="W43" s="317"/>
      <c r="X43" s="317"/>
      <c r="Y43" s="317"/>
      <c r="Z43" s="317"/>
      <c r="AA43" s="318">
        <f>ROUND(為替!F12, 3) * 1</f>
        <v>214</v>
      </c>
      <c r="AB43" s="318"/>
      <c r="AC43" s="318"/>
      <c r="AD43" s="318"/>
      <c r="AE43" s="318"/>
      <c r="AF43" s="318"/>
      <c r="AG43" s="318"/>
      <c r="AH43" s="318"/>
      <c r="AI43" s="318"/>
      <c r="AJ43" s="318"/>
      <c r="AK43" s="318"/>
      <c r="AL43" s="318"/>
      <c r="AM43" s="318"/>
      <c r="AN43" s="318"/>
      <c r="AO43" s="318"/>
      <c r="AP43" s="318"/>
      <c r="AQ43" s="318"/>
      <c r="AR43" s="318"/>
      <c r="AS43" s="318"/>
      <c r="AT43" s="318"/>
      <c r="AU43" s="318"/>
      <c r="AV43" s="318"/>
      <c r="AW43" s="318"/>
      <c r="AX43" s="318"/>
      <c r="AY43" s="318"/>
      <c r="AZ43" s="318"/>
      <c r="BA43" s="318"/>
      <c r="BB43" s="318"/>
      <c r="BC43" s="318"/>
      <c r="BD43" s="318"/>
      <c r="BE43" s="318"/>
      <c r="BF43" s="320">
        <f>ROUND(為替!G12, 3) * 1</f>
        <v>207</v>
      </c>
      <c r="BG43" s="320"/>
      <c r="BH43" s="320"/>
      <c r="BI43" s="320"/>
      <c r="BJ43" s="320"/>
      <c r="BK43" s="320"/>
      <c r="BL43" s="320"/>
      <c r="BM43" s="320"/>
      <c r="BN43" s="320"/>
      <c r="BO43" s="320"/>
      <c r="BP43" s="320"/>
      <c r="BQ43" s="320"/>
      <c r="BR43" s="320"/>
      <c r="BS43" s="320"/>
      <c r="BT43" s="320"/>
      <c r="BU43" s="320"/>
      <c r="BV43" s="320"/>
      <c r="BW43" s="320"/>
      <c r="BX43" s="320"/>
      <c r="BY43" s="320"/>
      <c r="BZ43" s="320"/>
      <c r="CA43" s="320"/>
      <c r="CB43" s="320"/>
      <c r="CC43" s="320"/>
      <c r="CD43" s="320"/>
      <c r="CE43" s="320"/>
      <c r="CF43" s="320"/>
      <c r="CG43" s="320"/>
      <c r="CH43" s="320"/>
      <c r="CI43" s="320"/>
      <c r="CJ43" s="320"/>
    </row>
    <row r="44" spans="1:88" ht="9" customHeight="1">
      <c r="A44" s="17"/>
      <c r="B44" s="17"/>
      <c r="C44" s="17"/>
      <c r="D44" s="17"/>
      <c r="E44" s="17"/>
      <c r="F44" s="17"/>
      <c r="G44" s="17"/>
      <c r="H44" s="17"/>
      <c r="I44" s="17"/>
      <c r="J44" s="17"/>
      <c r="K44" s="17"/>
      <c r="L44" s="17"/>
      <c r="M44" s="317"/>
      <c r="N44" s="317"/>
      <c r="O44" s="317"/>
      <c r="P44" s="317"/>
      <c r="Q44" s="317"/>
      <c r="R44" s="317"/>
      <c r="S44" s="317"/>
      <c r="T44" s="317"/>
      <c r="U44" s="317"/>
      <c r="V44" s="317"/>
      <c r="W44" s="317"/>
      <c r="X44" s="317"/>
      <c r="Y44" s="317"/>
      <c r="Z44" s="317"/>
      <c r="AA44" s="318"/>
      <c r="AB44" s="318"/>
      <c r="AC44" s="318"/>
      <c r="AD44" s="318"/>
      <c r="AE44" s="318"/>
      <c r="AF44" s="318"/>
      <c r="AG44" s="318"/>
      <c r="AH44" s="318"/>
      <c r="AI44" s="318"/>
      <c r="AJ44" s="318"/>
      <c r="AK44" s="318"/>
      <c r="AL44" s="318"/>
      <c r="AM44" s="318"/>
      <c r="AN44" s="318"/>
      <c r="AO44" s="318"/>
      <c r="AP44" s="318"/>
      <c r="AQ44" s="318"/>
      <c r="AR44" s="318"/>
      <c r="AS44" s="318"/>
      <c r="AT44" s="318"/>
      <c r="AU44" s="318"/>
      <c r="AV44" s="318"/>
      <c r="AW44" s="318"/>
      <c r="AX44" s="318"/>
      <c r="AY44" s="318"/>
      <c r="AZ44" s="318"/>
      <c r="BA44" s="318"/>
      <c r="BB44" s="318"/>
      <c r="BC44" s="318"/>
      <c r="BD44" s="318"/>
      <c r="BE44" s="318"/>
      <c r="BF44" s="320"/>
      <c r="BG44" s="320"/>
      <c r="BH44" s="320"/>
      <c r="BI44" s="320"/>
      <c r="BJ44" s="320"/>
      <c r="BK44" s="320"/>
      <c r="BL44" s="320"/>
      <c r="BM44" s="320"/>
      <c r="BN44" s="320"/>
      <c r="BO44" s="320"/>
      <c r="BP44" s="320"/>
      <c r="BQ44" s="320"/>
      <c r="BR44" s="320"/>
      <c r="BS44" s="320"/>
      <c r="BT44" s="320"/>
      <c r="BU44" s="320"/>
      <c r="BV44" s="320"/>
      <c r="BW44" s="320"/>
      <c r="BX44" s="320"/>
      <c r="BY44" s="320"/>
      <c r="BZ44" s="320"/>
      <c r="CA44" s="320"/>
      <c r="CB44" s="320"/>
      <c r="CC44" s="320"/>
      <c r="CD44" s="320"/>
      <c r="CE44" s="320"/>
      <c r="CF44" s="320"/>
      <c r="CG44" s="320"/>
      <c r="CH44" s="320"/>
      <c r="CI44" s="320"/>
      <c r="CJ44" s="320"/>
    </row>
    <row r="45" spans="1:88" ht="9" customHeight="1">
      <c r="A45" s="17"/>
      <c r="B45" s="17"/>
      <c r="C45" s="17"/>
      <c r="D45" s="17"/>
      <c r="E45" s="17"/>
      <c r="F45" s="17"/>
      <c r="G45" s="17"/>
      <c r="H45" s="17"/>
      <c r="I45" s="17"/>
      <c r="J45" s="17"/>
      <c r="K45" s="17"/>
      <c r="L45" s="17"/>
      <c r="M45" s="317"/>
      <c r="N45" s="317"/>
      <c r="O45" s="317"/>
      <c r="P45" s="317"/>
      <c r="Q45" s="317"/>
      <c r="R45" s="317"/>
      <c r="S45" s="317"/>
      <c r="T45" s="317"/>
      <c r="U45" s="317"/>
      <c r="V45" s="317"/>
      <c r="W45" s="317"/>
      <c r="X45" s="317"/>
      <c r="Y45" s="317"/>
      <c r="Z45" s="317"/>
      <c r="AA45" s="318"/>
      <c r="AB45" s="318"/>
      <c r="AC45" s="318"/>
      <c r="AD45" s="318"/>
      <c r="AE45" s="318"/>
      <c r="AF45" s="318"/>
      <c r="AG45" s="318"/>
      <c r="AH45" s="318"/>
      <c r="AI45" s="318"/>
      <c r="AJ45" s="318"/>
      <c r="AK45" s="318"/>
      <c r="AL45" s="318"/>
      <c r="AM45" s="318"/>
      <c r="AN45" s="318"/>
      <c r="AO45" s="318"/>
      <c r="AP45" s="318"/>
      <c r="AQ45" s="318"/>
      <c r="AR45" s="318"/>
      <c r="AS45" s="318"/>
      <c r="AT45" s="318"/>
      <c r="AU45" s="318"/>
      <c r="AV45" s="318"/>
      <c r="AW45" s="318"/>
      <c r="AX45" s="318"/>
      <c r="AY45" s="318"/>
      <c r="AZ45" s="318"/>
      <c r="BA45" s="318"/>
      <c r="BB45" s="318"/>
      <c r="BC45" s="318"/>
      <c r="BD45" s="318"/>
      <c r="BE45" s="318"/>
      <c r="BF45" s="320"/>
      <c r="BG45" s="320"/>
      <c r="BH45" s="320"/>
      <c r="BI45" s="320"/>
      <c r="BJ45" s="320"/>
      <c r="BK45" s="320"/>
      <c r="BL45" s="320"/>
      <c r="BM45" s="320"/>
      <c r="BN45" s="320"/>
      <c r="BO45" s="320"/>
      <c r="BP45" s="320"/>
      <c r="BQ45" s="320"/>
      <c r="BR45" s="320"/>
      <c r="BS45" s="320"/>
      <c r="BT45" s="320"/>
      <c r="BU45" s="320"/>
      <c r="BV45" s="320"/>
      <c r="BW45" s="320"/>
      <c r="BX45" s="320"/>
      <c r="BY45" s="320"/>
      <c r="BZ45" s="320"/>
      <c r="CA45" s="320"/>
      <c r="CB45" s="320"/>
      <c r="CC45" s="320"/>
      <c r="CD45" s="320"/>
      <c r="CE45" s="320"/>
      <c r="CF45" s="320"/>
      <c r="CG45" s="320"/>
      <c r="CH45" s="320"/>
      <c r="CI45" s="320"/>
      <c r="CJ45" s="320"/>
    </row>
    <row r="46" spans="1:88" ht="9" customHeight="1">
      <c r="A46" s="17"/>
      <c r="B46" s="17"/>
      <c r="C46" s="17"/>
      <c r="D46" s="17"/>
      <c r="E46" s="17"/>
      <c r="F46" s="17"/>
      <c r="G46" s="17"/>
      <c r="H46" s="17"/>
      <c r="I46" s="17"/>
      <c r="J46" s="17"/>
      <c r="K46" s="17"/>
      <c r="L46" s="17"/>
      <c r="M46" s="317"/>
      <c r="N46" s="317"/>
      <c r="O46" s="317"/>
      <c r="P46" s="317"/>
      <c r="Q46" s="317"/>
      <c r="R46" s="317"/>
      <c r="S46" s="317"/>
      <c r="T46" s="317"/>
      <c r="U46" s="317"/>
      <c r="V46" s="317"/>
      <c r="W46" s="317"/>
      <c r="X46" s="317"/>
      <c r="Y46" s="317"/>
      <c r="Z46" s="317"/>
      <c r="AA46" s="318"/>
      <c r="AB46" s="318"/>
      <c r="AC46" s="318"/>
      <c r="AD46" s="318"/>
      <c r="AE46" s="318"/>
      <c r="AF46" s="318"/>
      <c r="AG46" s="318"/>
      <c r="AH46" s="318"/>
      <c r="AI46" s="318"/>
      <c r="AJ46" s="318"/>
      <c r="AK46" s="318"/>
      <c r="AL46" s="318"/>
      <c r="AM46" s="318"/>
      <c r="AN46" s="318"/>
      <c r="AO46" s="318"/>
      <c r="AP46" s="318"/>
      <c r="AQ46" s="318"/>
      <c r="AR46" s="318"/>
      <c r="AS46" s="318"/>
      <c r="AT46" s="318"/>
      <c r="AU46" s="318"/>
      <c r="AV46" s="318"/>
      <c r="AW46" s="318"/>
      <c r="AX46" s="318"/>
      <c r="AY46" s="318"/>
      <c r="AZ46" s="318"/>
      <c r="BA46" s="318"/>
      <c r="BB46" s="318"/>
      <c r="BC46" s="318"/>
      <c r="BD46" s="318"/>
      <c r="BE46" s="318"/>
      <c r="BF46" s="320"/>
      <c r="BG46" s="320"/>
      <c r="BH46" s="320"/>
      <c r="BI46" s="320"/>
      <c r="BJ46" s="320"/>
      <c r="BK46" s="320"/>
      <c r="BL46" s="320"/>
      <c r="BM46" s="320"/>
      <c r="BN46" s="320"/>
      <c r="BO46" s="320"/>
      <c r="BP46" s="320"/>
      <c r="BQ46" s="320"/>
      <c r="BR46" s="320"/>
      <c r="BS46" s="320"/>
      <c r="BT46" s="320"/>
      <c r="BU46" s="320"/>
      <c r="BV46" s="320"/>
      <c r="BW46" s="320"/>
      <c r="BX46" s="320"/>
      <c r="BY46" s="320"/>
      <c r="BZ46" s="320"/>
      <c r="CA46" s="320"/>
      <c r="CB46" s="320"/>
      <c r="CC46" s="320"/>
      <c r="CD46" s="320"/>
      <c r="CE46" s="320"/>
      <c r="CF46" s="320"/>
      <c r="CG46" s="320"/>
      <c r="CH46" s="320"/>
      <c r="CI46" s="320"/>
      <c r="CJ46" s="320"/>
    </row>
    <row r="47" spans="1:88" ht="9" customHeight="1">
      <c r="A47" s="17"/>
      <c r="B47" s="17"/>
      <c r="C47" s="17"/>
      <c r="D47" s="17"/>
      <c r="E47" s="17"/>
      <c r="F47" s="17"/>
      <c r="G47" s="17"/>
      <c r="H47" s="17"/>
      <c r="I47" s="17"/>
      <c r="J47" s="17"/>
      <c r="K47" s="17"/>
      <c r="L47" s="17"/>
      <c r="M47" s="317"/>
      <c r="N47" s="317"/>
      <c r="O47" s="317"/>
      <c r="P47" s="317"/>
      <c r="Q47" s="317"/>
      <c r="R47" s="317"/>
      <c r="S47" s="317"/>
      <c r="T47" s="317"/>
      <c r="U47" s="317"/>
      <c r="V47" s="317"/>
      <c r="W47" s="317"/>
      <c r="X47" s="317"/>
      <c r="Y47" s="317"/>
      <c r="Z47" s="317"/>
      <c r="AA47" s="318"/>
      <c r="AB47" s="318"/>
      <c r="AC47" s="318"/>
      <c r="AD47" s="318"/>
      <c r="AE47" s="318"/>
      <c r="AF47" s="318"/>
      <c r="AG47" s="318"/>
      <c r="AH47" s="318"/>
      <c r="AI47" s="318"/>
      <c r="AJ47" s="318"/>
      <c r="AK47" s="318"/>
      <c r="AL47" s="318"/>
      <c r="AM47" s="318"/>
      <c r="AN47" s="318"/>
      <c r="AO47" s="318"/>
      <c r="AP47" s="318"/>
      <c r="AQ47" s="318"/>
      <c r="AR47" s="318"/>
      <c r="AS47" s="318"/>
      <c r="AT47" s="318"/>
      <c r="AU47" s="318"/>
      <c r="AV47" s="318"/>
      <c r="AW47" s="318"/>
      <c r="AX47" s="318"/>
      <c r="AY47" s="318"/>
      <c r="AZ47" s="318"/>
      <c r="BA47" s="318"/>
      <c r="BB47" s="318"/>
      <c r="BC47" s="318"/>
      <c r="BD47" s="318"/>
      <c r="BE47" s="318"/>
      <c r="BF47" s="320"/>
      <c r="BG47" s="320"/>
      <c r="BH47" s="320"/>
      <c r="BI47" s="320"/>
      <c r="BJ47" s="320"/>
      <c r="BK47" s="320"/>
      <c r="BL47" s="320"/>
      <c r="BM47" s="320"/>
      <c r="BN47" s="320"/>
      <c r="BO47" s="320"/>
      <c r="BP47" s="320"/>
      <c r="BQ47" s="320"/>
      <c r="BR47" s="320"/>
      <c r="BS47" s="320"/>
      <c r="BT47" s="320"/>
      <c r="BU47" s="320"/>
      <c r="BV47" s="320"/>
      <c r="BW47" s="320"/>
      <c r="BX47" s="320"/>
      <c r="BY47" s="320"/>
      <c r="BZ47" s="320"/>
      <c r="CA47" s="320"/>
      <c r="CB47" s="320"/>
      <c r="CC47" s="320"/>
      <c r="CD47" s="320"/>
      <c r="CE47" s="320"/>
      <c r="CF47" s="320"/>
      <c r="CG47" s="320"/>
      <c r="CH47" s="320"/>
      <c r="CI47" s="320"/>
      <c r="CJ47" s="320"/>
    </row>
    <row r="48" spans="1:88" ht="9" customHeight="1">
      <c r="A48" s="17"/>
      <c r="B48" s="17"/>
      <c r="C48" s="17"/>
      <c r="D48" s="17"/>
      <c r="E48" s="17"/>
      <c r="F48" s="17"/>
      <c r="G48" s="17"/>
      <c r="H48" s="17"/>
      <c r="I48" s="17"/>
      <c r="J48" s="17"/>
      <c r="K48" s="17"/>
      <c r="L48" s="17"/>
      <c r="M48" s="317"/>
      <c r="N48" s="317"/>
      <c r="O48" s="317"/>
      <c r="P48" s="317"/>
      <c r="Q48" s="317"/>
      <c r="R48" s="317"/>
      <c r="S48" s="317"/>
      <c r="T48" s="317"/>
      <c r="U48" s="317"/>
      <c r="V48" s="317"/>
      <c r="W48" s="317"/>
      <c r="X48" s="317"/>
      <c r="Y48" s="317"/>
      <c r="Z48" s="317"/>
      <c r="AA48" s="318"/>
      <c r="AB48" s="318"/>
      <c r="AC48" s="318"/>
      <c r="AD48" s="318"/>
      <c r="AE48" s="318"/>
      <c r="AF48" s="318"/>
      <c r="AG48" s="318"/>
      <c r="AH48" s="318"/>
      <c r="AI48" s="318"/>
      <c r="AJ48" s="318"/>
      <c r="AK48" s="318"/>
      <c r="AL48" s="318"/>
      <c r="AM48" s="318"/>
      <c r="AN48" s="318"/>
      <c r="AO48" s="318"/>
      <c r="AP48" s="318"/>
      <c r="AQ48" s="318"/>
      <c r="AR48" s="318"/>
      <c r="AS48" s="318"/>
      <c r="AT48" s="318"/>
      <c r="AU48" s="318"/>
      <c r="AV48" s="318"/>
      <c r="AW48" s="318"/>
      <c r="AX48" s="318"/>
      <c r="AY48" s="318"/>
      <c r="AZ48" s="318"/>
      <c r="BA48" s="318"/>
      <c r="BB48" s="318"/>
      <c r="BC48" s="318"/>
      <c r="BD48" s="318"/>
      <c r="BE48" s="318"/>
      <c r="BF48" s="320"/>
      <c r="BG48" s="320"/>
      <c r="BH48" s="320"/>
      <c r="BI48" s="320"/>
      <c r="BJ48" s="320"/>
      <c r="BK48" s="320"/>
      <c r="BL48" s="320"/>
      <c r="BM48" s="320"/>
      <c r="BN48" s="320"/>
      <c r="BO48" s="320"/>
      <c r="BP48" s="320"/>
      <c r="BQ48" s="320"/>
      <c r="BR48" s="320"/>
      <c r="BS48" s="320"/>
      <c r="BT48" s="320"/>
      <c r="BU48" s="320"/>
      <c r="BV48" s="320"/>
      <c r="BW48" s="320"/>
      <c r="BX48" s="320"/>
      <c r="BY48" s="320"/>
      <c r="BZ48" s="320"/>
      <c r="CA48" s="320"/>
      <c r="CB48" s="320"/>
      <c r="CC48" s="320"/>
      <c r="CD48" s="320"/>
      <c r="CE48" s="320"/>
      <c r="CF48" s="320"/>
      <c r="CG48" s="320"/>
      <c r="CH48" s="320"/>
      <c r="CI48" s="320"/>
      <c r="CJ48" s="320"/>
    </row>
    <row r="49" spans="1:88" ht="9" customHeight="1">
      <c r="A49" s="17"/>
      <c r="B49" s="17"/>
      <c r="C49" s="17"/>
      <c r="D49" s="17"/>
      <c r="E49" s="17"/>
      <c r="F49" s="17"/>
      <c r="G49" s="17"/>
      <c r="H49" s="17"/>
      <c r="I49" s="17"/>
      <c r="J49" s="17"/>
      <c r="K49" s="17"/>
      <c r="L49" s="17"/>
      <c r="M49" s="256" t="s">
        <v>130</v>
      </c>
      <c r="N49" s="256"/>
      <c r="O49" s="256"/>
      <c r="P49" s="256"/>
      <c r="Q49" s="256"/>
      <c r="R49" s="256"/>
      <c r="S49" s="256"/>
      <c r="T49" s="256"/>
      <c r="U49" s="256"/>
      <c r="V49" s="256"/>
      <c r="W49" s="256"/>
      <c r="X49" s="256"/>
      <c r="Y49" s="256"/>
      <c r="Z49" s="256"/>
      <c r="AA49" s="318"/>
      <c r="AB49" s="318"/>
      <c r="AC49" s="318"/>
      <c r="AD49" s="318"/>
      <c r="AE49" s="318"/>
      <c r="AF49" s="318"/>
      <c r="AG49" s="318"/>
      <c r="AH49" s="318"/>
      <c r="AI49" s="318"/>
      <c r="AJ49" s="318"/>
      <c r="AK49" s="318"/>
      <c r="AL49" s="318"/>
      <c r="AM49" s="318"/>
      <c r="AN49" s="318"/>
      <c r="AO49" s="318"/>
      <c r="AP49" s="318"/>
      <c r="AQ49" s="318"/>
      <c r="AR49" s="318"/>
      <c r="AS49" s="318"/>
      <c r="AT49" s="318"/>
      <c r="AU49" s="318"/>
      <c r="AV49" s="318"/>
      <c r="AW49" s="318"/>
      <c r="AX49" s="318"/>
      <c r="AY49" s="318"/>
      <c r="AZ49" s="318"/>
      <c r="BA49" s="318"/>
      <c r="BB49" s="318"/>
      <c r="BC49" s="318"/>
      <c r="BD49" s="318"/>
      <c r="BE49" s="318"/>
      <c r="BF49" s="320"/>
      <c r="BG49" s="320"/>
      <c r="BH49" s="320"/>
      <c r="BI49" s="320"/>
      <c r="BJ49" s="320"/>
      <c r="BK49" s="320"/>
      <c r="BL49" s="320"/>
      <c r="BM49" s="320"/>
      <c r="BN49" s="320"/>
      <c r="BO49" s="320"/>
      <c r="BP49" s="320"/>
      <c r="BQ49" s="320"/>
      <c r="BR49" s="320"/>
      <c r="BS49" s="320"/>
      <c r="BT49" s="320"/>
      <c r="BU49" s="320"/>
      <c r="BV49" s="320"/>
      <c r="BW49" s="320"/>
      <c r="BX49" s="320"/>
      <c r="BY49" s="320"/>
      <c r="BZ49" s="320"/>
      <c r="CA49" s="320"/>
      <c r="CB49" s="320"/>
      <c r="CC49" s="320"/>
      <c r="CD49" s="320"/>
      <c r="CE49" s="320"/>
      <c r="CF49" s="320"/>
      <c r="CG49" s="320"/>
      <c r="CH49" s="320"/>
      <c r="CI49" s="320"/>
      <c r="CJ49" s="320"/>
    </row>
    <row r="50" spans="1:88" ht="9" customHeight="1">
      <c r="A50" s="17"/>
      <c r="B50" s="17"/>
      <c r="C50" s="17"/>
      <c r="D50" s="17"/>
      <c r="E50" s="17"/>
      <c r="F50" s="17"/>
      <c r="G50" s="17"/>
      <c r="H50" s="17"/>
      <c r="I50" s="17"/>
      <c r="J50" s="17"/>
      <c r="K50" s="17"/>
      <c r="L50" s="17"/>
      <c r="M50" s="256"/>
      <c r="N50" s="256"/>
      <c r="O50" s="256"/>
      <c r="P50" s="256"/>
      <c r="Q50" s="256"/>
      <c r="R50" s="256"/>
      <c r="S50" s="256"/>
      <c r="T50" s="256"/>
      <c r="U50" s="256"/>
      <c r="V50" s="256"/>
      <c r="W50" s="256"/>
      <c r="X50" s="256"/>
      <c r="Y50" s="256"/>
      <c r="Z50" s="256"/>
      <c r="AA50" s="318"/>
      <c r="AB50" s="318"/>
      <c r="AC50" s="318"/>
      <c r="AD50" s="318"/>
      <c r="AE50" s="318"/>
      <c r="AF50" s="318"/>
      <c r="AG50" s="318"/>
      <c r="AH50" s="318"/>
      <c r="AI50" s="318"/>
      <c r="AJ50" s="318"/>
      <c r="AK50" s="318"/>
      <c r="AL50" s="318"/>
      <c r="AM50" s="318"/>
      <c r="AN50" s="318"/>
      <c r="AO50" s="318"/>
      <c r="AP50" s="318"/>
      <c r="AQ50" s="318"/>
      <c r="AR50" s="318"/>
      <c r="AS50" s="318"/>
      <c r="AT50" s="318"/>
      <c r="AU50" s="318"/>
      <c r="AV50" s="318"/>
      <c r="AW50" s="318"/>
      <c r="AX50" s="318"/>
      <c r="AY50" s="318"/>
      <c r="AZ50" s="318"/>
      <c r="BA50" s="318"/>
      <c r="BB50" s="318"/>
      <c r="BC50" s="318"/>
      <c r="BD50" s="318"/>
      <c r="BE50" s="318"/>
      <c r="BF50" s="320"/>
      <c r="BG50" s="320"/>
      <c r="BH50" s="320"/>
      <c r="BI50" s="320"/>
      <c r="BJ50" s="320"/>
      <c r="BK50" s="320"/>
      <c r="BL50" s="320"/>
      <c r="BM50" s="320"/>
      <c r="BN50" s="320"/>
      <c r="BO50" s="320"/>
      <c r="BP50" s="320"/>
      <c r="BQ50" s="320"/>
      <c r="BR50" s="320"/>
      <c r="BS50" s="320"/>
      <c r="BT50" s="320"/>
      <c r="BU50" s="320"/>
      <c r="BV50" s="320"/>
      <c r="BW50" s="320"/>
      <c r="BX50" s="320"/>
      <c r="BY50" s="320"/>
      <c r="BZ50" s="320"/>
      <c r="CA50" s="320"/>
      <c r="CB50" s="320"/>
      <c r="CC50" s="320"/>
      <c r="CD50" s="320"/>
      <c r="CE50" s="320"/>
      <c r="CF50" s="320"/>
      <c r="CG50" s="320"/>
      <c r="CH50" s="320"/>
      <c r="CI50" s="320"/>
      <c r="CJ50" s="320"/>
    </row>
    <row r="51" spans="1:88" ht="9" customHeight="1">
      <c r="A51" s="17"/>
      <c r="B51" s="17"/>
      <c r="C51" s="17"/>
      <c r="D51" s="17"/>
      <c r="E51" s="17"/>
      <c r="F51" s="17"/>
      <c r="G51" s="17"/>
      <c r="H51" s="17"/>
      <c r="I51" s="17"/>
      <c r="J51" s="17"/>
      <c r="K51" s="17"/>
      <c r="L51" s="17"/>
      <c r="M51" s="256"/>
      <c r="N51" s="256"/>
      <c r="O51" s="256"/>
      <c r="P51" s="256"/>
      <c r="Q51" s="256"/>
      <c r="R51" s="256"/>
      <c r="S51" s="256"/>
      <c r="T51" s="256"/>
      <c r="U51" s="256"/>
      <c r="V51" s="256"/>
      <c r="W51" s="256"/>
      <c r="X51" s="256"/>
      <c r="Y51" s="256"/>
      <c r="Z51" s="256"/>
      <c r="AA51" s="318"/>
      <c r="AB51" s="318"/>
      <c r="AC51" s="318"/>
      <c r="AD51" s="318"/>
      <c r="AE51" s="318"/>
      <c r="AF51" s="318"/>
      <c r="AG51" s="318"/>
      <c r="AH51" s="318"/>
      <c r="AI51" s="318"/>
      <c r="AJ51" s="318"/>
      <c r="AK51" s="318"/>
      <c r="AL51" s="318"/>
      <c r="AM51" s="318"/>
      <c r="AN51" s="318"/>
      <c r="AO51" s="318"/>
      <c r="AP51" s="318"/>
      <c r="AQ51" s="318"/>
      <c r="AR51" s="318"/>
      <c r="AS51" s="318"/>
      <c r="AT51" s="318"/>
      <c r="AU51" s="318"/>
      <c r="AV51" s="318"/>
      <c r="AW51" s="318"/>
      <c r="AX51" s="318"/>
      <c r="AY51" s="318"/>
      <c r="AZ51" s="318"/>
      <c r="BA51" s="318"/>
      <c r="BB51" s="318"/>
      <c r="BC51" s="318"/>
      <c r="BD51" s="318"/>
      <c r="BE51" s="318"/>
      <c r="BF51" s="320"/>
      <c r="BG51" s="320"/>
      <c r="BH51" s="320"/>
      <c r="BI51" s="320"/>
      <c r="BJ51" s="320"/>
      <c r="BK51" s="320"/>
      <c r="BL51" s="320"/>
      <c r="BM51" s="320"/>
      <c r="BN51" s="320"/>
      <c r="BO51" s="320"/>
      <c r="BP51" s="320"/>
      <c r="BQ51" s="320"/>
      <c r="BR51" s="320"/>
      <c r="BS51" s="320"/>
      <c r="BT51" s="320"/>
      <c r="BU51" s="320"/>
      <c r="BV51" s="320"/>
      <c r="BW51" s="320"/>
      <c r="BX51" s="320"/>
      <c r="BY51" s="320"/>
      <c r="BZ51" s="320"/>
      <c r="CA51" s="320"/>
      <c r="CB51" s="320"/>
      <c r="CC51" s="320"/>
      <c r="CD51" s="320"/>
      <c r="CE51" s="320"/>
      <c r="CF51" s="320"/>
      <c r="CG51" s="320"/>
      <c r="CH51" s="320"/>
      <c r="CI51" s="320"/>
      <c r="CJ51" s="320"/>
    </row>
    <row r="52" spans="1:88" ht="9" customHeight="1" thickBot="1">
      <c r="A52" s="19"/>
      <c r="B52" s="19"/>
      <c r="C52" s="19"/>
      <c r="D52" s="19"/>
      <c r="E52" s="19"/>
      <c r="F52" s="19"/>
      <c r="G52" s="19"/>
      <c r="H52" s="19"/>
      <c r="I52" s="19"/>
      <c r="J52" s="19"/>
      <c r="K52" s="19"/>
      <c r="L52" s="19"/>
      <c r="M52" s="5"/>
      <c r="N52" s="5"/>
      <c r="O52" s="5"/>
      <c r="P52" s="5"/>
      <c r="Q52" s="5"/>
      <c r="R52" s="5"/>
      <c r="S52" s="5"/>
      <c r="T52" s="5"/>
      <c r="U52" s="5"/>
      <c r="V52" s="5"/>
      <c r="W52" s="5"/>
      <c r="X52" s="5"/>
      <c r="Y52" s="5"/>
      <c r="Z52" s="5"/>
      <c r="AA52" s="319"/>
      <c r="AB52" s="319"/>
      <c r="AC52" s="319"/>
      <c r="AD52" s="319"/>
      <c r="AE52" s="319"/>
      <c r="AF52" s="319"/>
      <c r="AG52" s="319"/>
      <c r="AH52" s="319"/>
      <c r="AI52" s="319"/>
      <c r="AJ52" s="319"/>
      <c r="AK52" s="319"/>
      <c r="AL52" s="319"/>
      <c r="AM52" s="319"/>
      <c r="AN52" s="319"/>
      <c r="AO52" s="319"/>
      <c r="AP52" s="319"/>
      <c r="AQ52" s="319"/>
      <c r="AR52" s="319"/>
      <c r="AS52" s="319"/>
      <c r="AT52" s="319"/>
      <c r="AU52" s="319"/>
      <c r="AV52" s="319"/>
      <c r="AW52" s="319"/>
      <c r="AX52" s="319"/>
      <c r="AY52" s="319"/>
      <c r="AZ52" s="319"/>
      <c r="BA52" s="319"/>
      <c r="BB52" s="319"/>
      <c r="BC52" s="319"/>
      <c r="BD52" s="319"/>
      <c r="BE52" s="319"/>
      <c r="BF52" s="321"/>
      <c r="BG52" s="321"/>
      <c r="BH52" s="321"/>
      <c r="BI52" s="321"/>
      <c r="BJ52" s="321"/>
      <c r="BK52" s="321"/>
      <c r="BL52" s="321"/>
      <c r="BM52" s="321"/>
      <c r="BN52" s="321"/>
      <c r="BO52" s="321"/>
      <c r="BP52" s="321"/>
      <c r="BQ52" s="321"/>
      <c r="BR52" s="321"/>
      <c r="BS52" s="321"/>
      <c r="BT52" s="321"/>
      <c r="BU52" s="321"/>
      <c r="BV52" s="321"/>
      <c r="BW52" s="321"/>
      <c r="BX52" s="321"/>
      <c r="BY52" s="321"/>
      <c r="BZ52" s="321"/>
      <c r="CA52" s="321"/>
      <c r="CB52" s="321"/>
      <c r="CC52" s="321"/>
      <c r="CD52" s="321"/>
      <c r="CE52" s="321"/>
      <c r="CF52" s="321"/>
      <c r="CG52" s="321"/>
      <c r="CH52" s="321"/>
      <c r="CI52" s="321"/>
      <c r="CJ52" s="321"/>
    </row>
    <row r="53" spans="1:88" ht="9" customHeight="1">
      <c r="A53" s="17"/>
      <c r="B53" s="17"/>
      <c r="C53" s="17"/>
      <c r="D53" s="17"/>
      <c r="E53" s="17"/>
      <c r="F53" s="17"/>
      <c r="G53" s="17"/>
      <c r="H53" s="17"/>
      <c r="I53" s="17"/>
      <c r="J53" s="17"/>
      <c r="K53" s="17"/>
      <c r="L53" s="17"/>
      <c r="AA53" s="63"/>
      <c r="AB53" s="63"/>
      <c r="AC53" s="63"/>
      <c r="AD53" s="63"/>
      <c r="AE53" s="63"/>
      <c r="AF53" s="63"/>
      <c r="AG53" s="63"/>
      <c r="AH53" s="63"/>
      <c r="AI53" s="63"/>
      <c r="AJ53" s="63"/>
      <c r="AK53" s="63"/>
      <c r="AL53" s="63"/>
      <c r="AM53" s="63"/>
      <c r="AN53" s="63"/>
      <c r="AO53" s="63"/>
      <c r="AP53" s="63"/>
      <c r="AQ53" s="63"/>
      <c r="AR53" s="63"/>
      <c r="AS53" s="63"/>
      <c r="AT53" s="63"/>
      <c r="AU53" s="63"/>
      <c r="AV53" s="63"/>
      <c r="AW53" s="63"/>
      <c r="AX53" s="63"/>
      <c r="AY53" s="63"/>
      <c r="AZ53" s="63"/>
      <c r="BA53" s="63"/>
      <c r="BB53" s="63"/>
      <c r="BC53" s="63"/>
      <c r="BD53" s="63"/>
      <c r="BE53" s="63"/>
      <c r="BF53" s="63"/>
      <c r="BG53" s="63"/>
      <c r="BH53" s="63"/>
      <c r="BI53" s="63"/>
      <c r="BJ53" s="63"/>
      <c r="BK53" s="63"/>
      <c r="BL53" s="63"/>
      <c r="BM53" s="63"/>
      <c r="BN53" s="63"/>
      <c r="BO53" s="63"/>
      <c r="BP53" s="63"/>
      <c r="BQ53" s="63"/>
      <c r="BR53" s="63"/>
      <c r="BS53" s="63"/>
      <c r="BT53" s="63"/>
      <c r="BU53" s="63"/>
      <c r="BV53" s="63"/>
      <c r="BW53" s="63"/>
      <c r="BX53" s="63"/>
      <c r="BY53" s="63"/>
      <c r="BZ53" s="63"/>
      <c r="CA53" s="63"/>
      <c r="CB53" s="63"/>
      <c r="CC53" s="63"/>
      <c r="CD53" s="63"/>
      <c r="CE53" s="63"/>
      <c r="CF53" s="63"/>
      <c r="CG53" s="63"/>
      <c r="CH53" s="63"/>
      <c r="CI53" s="63"/>
      <c r="CJ53" s="63"/>
    </row>
    <row r="54" spans="1:88" ht="9" customHeight="1">
      <c r="A54" s="17"/>
      <c r="B54" s="17"/>
      <c r="C54" s="17"/>
      <c r="D54" s="17"/>
      <c r="E54" s="17"/>
      <c r="F54" s="17"/>
      <c r="G54" s="17"/>
      <c r="H54" s="17"/>
      <c r="I54" s="17"/>
      <c r="J54" s="17"/>
      <c r="K54" s="17"/>
      <c r="L54" s="17"/>
      <c r="M54" s="317" t="s">
        <v>14</v>
      </c>
      <c r="N54" s="317"/>
      <c r="O54" s="317"/>
      <c r="P54" s="317"/>
      <c r="Q54" s="317"/>
      <c r="R54" s="317"/>
      <c r="S54" s="317"/>
      <c r="T54" s="317"/>
      <c r="U54" s="317"/>
      <c r="V54" s="317"/>
      <c r="W54" s="317"/>
      <c r="X54" s="317"/>
      <c r="Y54" s="317"/>
      <c r="Z54" s="317"/>
      <c r="AA54" s="325">
        <f>ROUND(為替!H12, 3) * 1</f>
        <v>22.9</v>
      </c>
      <c r="AB54" s="325"/>
      <c r="AC54" s="325"/>
      <c r="AD54" s="325"/>
      <c r="AE54" s="325"/>
      <c r="AF54" s="325"/>
      <c r="AG54" s="325"/>
      <c r="AH54" s="325"/>
      <c r="AI54" s="325"/>
      <c r="AJ54" s="325"/>
      <c r="AK54" s="325"/>
      <c r="AL54" s="325"/>
      <c r="AM54" s="325"/>
      <c r="AN54" s="325"/>
      <c r="AO54" s="325"/>
      <c r="AP54" s="325"/>
      <c r="AQ54" s="325"/>
      <c r="AR54" s="325"/>
      <c r="AS54" s="325"/>
      <c r="AT54" s="325"/>
      <c r="AU54" s="325"/>
      <c r="AV54" s="325"/>
      <c r="AW54" s="325"/>
      <c r="AX54" s="325"/>
      <c r="AY54" s="325"/>
      <c r="AZ54" s="325"/>
      <c r="BA54" s="325"/>
      <c r="BB54" s="325"/>
      <c r="BC54" s="325"/>
      <c r="BD54" s="325"/>
      <c r="BE54" s="325"/>
      <c r="BF54" s="327">
        <f>ROUND(為替!I12, 3) * 1</f>
        <v>21</v>
      </c>
      <c r="BG54" s="327"/>
      <c r="BH54" s="327"/>
      <c r="BI54" s="327"/>
      <c r="BJ54" s="327"/>
      <c r="BK54" s="327"/>
      <c r="BL54" s="327"/>
      <c r="BM54" s="327"/>
      <c r="BN54" s="327"/>
      <c r="BO54" s="327"/>
      <c r="BP54" s="327"/>
      <c r="BQ54" s="327"/>
      <c r="BR54" s="327"/>
      <c r="BS54" s="327"/>
      <c r="BT54" s="327"/>
      <c r="BU54" s="327"/>
      <c r="BV54" s="327"/>
      <c r="BW54" s="327"/>
      <c r="BX54" s="327"/>
      <c r="BY54" s="327"/>
      <c r="BZ54" s="327"/>
      <c r="CA54" s="327"/>
      <c r="CB54" s="327"/>
      <c r="CC54" s="327"/>
      <c r="CD54" s="327"/>
      <c r="CE54" s="327"/>
      <c r="CF54" s="327"/>
      <c r="CG54" s="327"/>
      <c r="CH54" s="327"/>
      <c r="CI54" s="327"/>
      <c r="CJ54" s="327"/>
    </row>
    <row r="55" spans="1:88" ht="9" customHeight="1">
      <c r="A55" s="17"/>
      <c r="B55" s="17"/>
      <c r="C55" s="17"/>
      <c r="D55" s="17"/>
      <c r="E55" s="17"/>
      <c r="F55" s="17"/>
      <c r="G55" s="17"/>
      <c r="H55" s="17"/>
      <c r="I55" s="17"/>
      <c r="J55" s="17"/>
      <c r="K55" s="17"/>
      <c r="L55" s="17"/>
      <c r="M55" s="317"/>
      <c r="N55" s="317"/>
      <c r="O55" s="317"/>
      <c r="P55" s="317"/>
      <c r="Q55" s="317"/>
      <c r="R55" s="317"/>
      <c r="S55" s="317"/>
      <c r="T55" s="317"/>
      <c r="U55" s="317"/>
      <c r="V55" s="317"/>
      <c r="W55" s="317"/>
      <c r="X55" s="317"/>
      <c r="Y55" s="317"/>
      <c r="Z55" s="317"/>
      <c r="AA55" s="325"/>
      <c r="AB55" s="325"/>
      <c r="AC55" s="325"/>
      <c r="AD55" s="325"/>
      <c r="AE55" s="325"/>
      <c r="AF55" s="325"/>
      <c r="AG55" s="325"/>
      <c r="AH55" s="325"/>
      <c r="AI55" s="325"/>
      <c r="AJ55" s="325"/>
      <c r="AK55" s="325"/>
      <c r="AL55" s="325"/>
      <c r="AM55" s="325"/>
      <c r="AN55" s="325"/>
      <c r="AO55" s="325"/>
      <c r="AP55" s="325"/>
      <c r="AQ55" s="325"/>
      <c r="AR55" s="325"/>
      <c r="AS55" s="325"/>
      <c r="AT55" s="325"/>
      <c r="AU55" s="325"/>
      <c r="AV55" s="325"/>
      <c r="AW55" s="325"/>
      <c r="AX55" s="325"/>
      <c r="AY55" s="325"/>
      <c r="AZ55" s="325"/>
      <c r="BA55" s="325"/>
      <c r="BB55" s="325"/>
      <c r="BC55" s="325"/>
      <c r="BD55" s="325"/>
      <c r="BE55" s="325"/>
      <c r="BF55" s="327"/>
      <c r="BG55" s="327"/>
      <c r="BH55" s="327"/>
      <c r="BI55" s="327"/>
      <c r="BJ55" s="327"/>
      <c r="BK55" s="327"/>
      <c r="BL55" s="327"/>
      <c r="BM55" s="327"/>
      <c r="BN55" s="327"/>
      <c r="BO55" s="327"/>
      <c r="BP55" s="327"/>
      <c r="BQ55" s="327"/>
      <c r="BR55" s="327"/>
      <c r="BS55" s="327"/>
      <c r="BT55" s="327"/>
      <c r="BU55" s="327"/>
      <c r="BV55" s="327"/>
      <c r="BW55" s="327"/>
      <c r="BX55" s="327"/>
      <c r="BY55" s="327"/>
      <c r="BZ55" s="327"/>
      <c r="CA55" s="327"/>
      <c r="CB55" s="327"/>
      <c r="CC55" s="327"/>
      <c r="CD55" s="327"/>
      <c r="CE55" s="327"/>
      <c r="CF55" s="327"/>
      <c r="CG55" s="327"/>
      <c r="CH55" s="327"/>
      <c r="CI55" s="327"/>
      <c r="CJ55" s="327"/>
    </row>
    <row r="56" spans="1:88" ht="9" customHeight="1">
      <c r="A56" s="17"/>
      <c r="B56" s="17"/>
      <c r="C56" s="17"/>
      <c r="D56" s="17"/>
      <c r="E56" s="17"/>
      <c r="F56" s="17"/>
      <c r="G56" s="17"/>
      <c r="H56" s="17"/>
      <c r="I56" s="17"/>
      <c r="J56" s="17"/>
      <c r="K56" s="17"/>
      <c r="L56" s="17"/>
      <c r="M56" s="317"/>
      <c r="N56" s="317"/>
      <c r="O56" s="317"/>
      <c r="P56" s="317"/>
      <c r="Q56" s="317"/>
      <c r="R56" s="317"/>
      <c r="S56" s="317"/>
      <c r="T56" s="317"/>
      <c r="U56" s="317"/>
      <c r="V56" s="317"/>
      <c r="W56" s="317"/>
      <c r="X56" s="317"/>
      <c r="Y56" s="317"/>
      <c r="Z56" s="317"/>
      <c r="AA56" s="325"/>
      <c r="AB56" s="325"/>
      <c r="AC56" s="325"/>
      <c r="AD56" s="325"/>
      <c r="AE56" s="325"/>
      <c r="AF56" s="325"/>
      <c r="AG56" s="325"/>
      <c r="AH56" s="325"/>
      <c r="AI56" s="325"/>
      <c r="AJ56" s="325"/>
      <c r="AK56" s="325"/>
      <c r="AL56" s="325"/>
      <c r="AM56" s="325"/>
      <c r="AN56" s="325"/>
      <c r="AO56" s="325"/>
      <c r="AP56" s="325"/>
      <c r="AQ56" s="325"/>
      <c r="AR56" s="325"/>
      <c r="AS56" s="325"/>
      <c r="AT56" s="325"/>
      <c r="AU56" s="325"/>
      <c r="AV56" s="325"/>
      <c r="AW56" s="325"/>
      <c r="AX56" s="325"/>
      <c r="AY56" s="325"/>
      <c r="AZ56" s="325"/>
      <c r="BA56" s="325"/>
      <c r="BB56" s="325"/>
      <c r="BC56" s="325"/>
      <c r="BD56" s="325"/>
      <c r="BE56" s="325"/>
      <c r="BF56" s="327"/>
      <c r="BG56" s="327"/>
      <c r="BH56" s="327"/>
      <c r="BI56" s="327"/>
      <c r="BJ56" s="327"/>
      <c r="BK56" s="327"/>
      <c r="BL56" s="327"/>
      <c r="BM56" s="327"/>
      <c r="BN56" s="327"/>
      <c r="BO56" s="327"/>
      <c r="BP56" s="327"/>
      <c r="BQ56" s="327"/>
      <c r="BR56" s="327"/>
      <c r="BS56" s="327"/>
      <c r="BT56" s="327"/>
      <c r="BU56" s="327"/>
      <c r="BV56" s="327"/>
      <c r="BW56" s="327"/>
      <c r="BX56" s="327"/>
      <c r="BY56" s="327"/>
      <c r="BZ56" s="327"/>
      <c r="CA56" s="327"/>
      <c r="CB56" s="327"/>
      <c r="CC56" s="327"/>
      <c r="CD56" s="327"/>
      <c r="CE56" s="327"/>
      <c r="CF56" s="327"/>
      <c r="CG56" s="327"/>
      <c r="CH56" s="327"/>
      <c r="CI56" s="327"/>
      <c r="CJ56" s="327"/>
    </row>
    <row r="57" spans="1:88" ht="9" customHeight="1">
      <c r="A57" s="17"/>
      <c r="B57" s="17"/>
      <c r="C57" s="17"/>
      <c r="D57" s="17"/>
      <c r="E57" s="17"/>
      <c r="F57" s="17"/>
      <c r="G57" s="17"/>
      <c r="H57" s="17"/>
      <c r="I57" s="17"/>
      <c r="J57" s="17"/>
      <c r="K57" s="17"/>
      <c r="L57" s="17"/>
      <c r="M57" s="317"/>
      <c r="N57" s="317"/>
      <c r="O57" s="317"/>
      <c r="P57" s="317"/>
      <c r="Q57" s="317"/>
      <c r="R57" s="317"/>
      <c r="S57" s="317"/>
      <c r="T57" s="317"/>
      <c r="U57" s="317"/>
      <c r="V57" s="317"/>
      <c r="W57" s="317"/>
      <c r="X57" s="317"/>
      <c r="Y57" s="317"/>
      <c r="Z57" s="317"/>
      <c r="AA57" s="325"/>
      <c r="AB57" s="325"/>
      <c r="AC57" s="325"/>
      <c r="AD57" s="325"/>
      <c r="AE57" s="325"/>
      <c r="AF57" s="325"/>
      <c r="AG57" s="325"/>
      <c r="AH57" s="325"/>
      <c r="AI57" s="325"/>
      <c r="AJ57" s="325"/>
      <c r="AK57" s="325"/>
      <c r="AL57" s="325"/>
      <c r="AM57" s="325"/>
      <c r="AN57" s="325"/>
      <c r="AO57" s="325"/>
      <c r="AP57" s="325"/>
      <c r="AQ57" s="325"/>
      <c r="AR57" s="325"/>
      <c r="AS57" s="325"/>
      <c r="AT57" s="325"/>
      <c r="AU57" s="325"/>
      <c r="AV57" s="325"/>
      <c r="AW57" s="325"/>
      <c r="AX57" s="325"/>
      <c r="AY57" s="325"/>
      <c r="AZ57" s="325"/>
      <c r="BA57" s="325"/>
      <c r="BB57" s="325"/>
      <c r="BC57" s="325"/>
      <c r="BD57" s="325"/>
      <c r="BE57" s="325"/>
      <c r="BF57" s="327"/>
      <c r="BG57" s="327"/>
      <c r="BH57" s="327"/>
      <c r="BI57" s="327"/>
      <c r="BJ57" s="327"/>
      <c r="BK57" s="327"/>
      <c r="BL57" s="327"/>
      <c r="BM57" s="327"/>
      <c r="BN57" s="327"/>
      <c r="BO57" s="327"/>
      <c r="BP57" s="327"/>
      <c r="BQ57" s="327"/>
      <c r="BR57" s="327"/>
      <c r="BS57" s="327"/>
      <c r="BT57" s="327"/>
      <c r="BU57" s="327"/>
      <c r="BV57" s="327"/>
      <c r="BW57" s="327"/>
      <c r="BX57" s="327"/>
      <c r="BY57" s="327"/>
      <c r="BZ57" s="327"/>
      <c r="CA57" s="327"/>
      <c r="CB57" s="327"/>
      <c r="CC57" s="327"/>
      <c r="CD57" s="327"/>
      <c r="CE57" s="327"/>
      <c r="CF57" s="327"/>
      <c r="CG57" s="327"/>
      <c r="CH57" s="327"/>
      <c r="CI57" s="327"/>
      <c r="CJ57" s="327"/>
    </row>
    <row r="58" spans="1:88" ht="9" customHeight="1">
      <c r="A58" s="17"/>
      <c r="B58" s="17"/>
      <c r="C58" s="17"/>
      <c r="D58" s="17"/>
      <c r="E58" s="17"/>
      <c r="F58" s="17"/>
      <c r="G58" s="17"/>
      <c r="H58" s="17"/>
      <c r="I58" s="17"/>
      <c r="J58" s="17"/>
      <c r="K58" s="17"/>
      <c r="L58" s="17"/>
      <c r="M58" s="317"/>
      <c r="N58" s="317"/>
      <c r="O58" s="317"/>
      <c r="P58" s="317"/>
      <c r="Q58" s="317"/>
      <c r="R58" s="317"/>
      <c r="S58" s="317"/>
      <c r="T58" s="317"/>
      <c r="U58" s="317"/>
      <c r="V58" s="317"/>
      <c r="W58" s="317"/>
      <c r="X58" s="317"/>
      <c r="Y58" s="317"/>
      <c r="Z58" s="317"/>
      <c r="AA58" s="325"/>
      <c r="AB58" s="325"/>
      <c r="AC58" s="325"/>
      <c r="AD58" s="325"/>
      <c r="AE58" s="325"/>
      <c r="AF58" s="325"/>
      <c r="AG58" s="325"/>
      <c r="AH58" s="325"/>
      <c r="AI58" s="325"/>
      <c r="AJ58" s="325"/>
      <c r="AK58" s="325"/>
      <c r="AL58" s="325"/>
      <c r="AM58" s="325"/>
      <c r="AN58" s="325"/>
      <c r="AO58" s="325"/>
      <c r="AP58" s="325"/>
      <c r="AQ58" s="325"/>
      <c r="AR58" s="325"/>
      <c r="AS58" s="325"/>
      <c r="AT58" s="325"/>
      <c r="AU58" s="325"/>
      <c r="AV58" s="325"/>
      <c r="AW58" s="325"/>
      <c r="AX58" s="325"/>
      <c r="AY58" s="325"/>
      <c r="AZ58" s="325"/>
      <c r="BA58" s="325"/>
      <c r="BB58" s="325"/>
      <c r="BC58" s="325"/>
      <c r="BD58" s="325"/>
      <c r="BE58" s="325"/>
      <c r="BF58" s="327"/>
      <c r="BG58" s="327"/>
      <c r="BH58" s="327"/>
      <c r="BI58" s="327"/>
      <c r="BJ58" s="327"/>
      <c r="BK58" s="327"/>
      <c r="BL58" s="327"/>
      <c r="BM58" s="327"/>
      <c r="BN58" s="327"/>
      <c r="BO58" s="327"/>
      <c r="BP58" s="327"/>
      <c r="BQ58" s="327"/>
      <c r="BR58" s="327"/>
      <c r="BS58" s="327"/>
      <c r="BT58" s="327"/>
      <c r="BU58" s="327"/>
      <c r="BV58" s="327"/>
      <c r="BW58" s="327"/>
      <c r="BX58" s="327"/>
      <c r="BY58" s="327"/>
      <c r="BZ58" s="327"/>
      <c r="CA58" s="327"/>
      <c r="CB58" s="327"/>
      <c r="CC58" s="327"/>
      <c r="CD58" s="327"/>
      <c r="CE58" s="327"/>
      <c r="CF58" s="327"/>
      <c r="CG58" s="327"/>
      <c r="CH58" s="327"/>
      <c r="CI58" s="327"/>
      <c r="CJ58" s="327"/>
    </row>
    <row r="59" spans="1:88" ht="9" customHeight="1">
      <c r="A59" s="17"/>
      <c r="B59" s="17"/>
      <c r="C59" s="17"/>
      <c r="D59" s="17"/>
      <c r="E59" s="17"/>
      <c r="F59" s="17"/>
      <c r="G59" s="17"/>
      <c r="H59" s="17"/>
      <c r="I59" s="17"/>
      <c r="J59" s="17"/>
      <c r="K59" s="17"/>
      <c r="L59" s="17"/>
      <c r="M59" s="317"/>
      <c r="N59" s="317"/>
      <c r="O59" s="317"/>
      <c r="P59" s="317"/>
      <c r="Q59" s="317"/>
      <c r="R59" s="317"/>
      <c r="S59" s="317"/>
      <c r="T59" s="317"/>
      <c r="U59" s="317"/>
      <c r="V59" s="317"/>
      <c r="W59" s="317"/>
      <c r="X59" s="317"/>
      <c r="Y59" s="317"/>
      <c r="Z59" s="317"/>
      <c r="AA59" s="325"/>
      <c r="AB59" s="325"/>
      <c r="AC59" s="325"/>
      <c r="AD59" s="325"/>
      <c r="AE59" s="325"/>
      <c r="AF59" s="325"/>
      <c r="AG59" s="325"/>
      <c r="AH59" s="325"/>
      <c r="AI59" s="325"/>
      <c r="AJ59" s="325"/>
      <c r="AK59" s="325"/>
      <c r="AL59" s="325"/>
      <c r="AM59" s="325"/>
      <c r="AN59" s="325"/>
      <c r="AO59" s="325"/>
      <c r="AP59" s="325"/>
      <c r="AQ59" s="325"/>
      <c r="AR59" s="325"/>
      <c r="AS59" s="325"/>
      <c r="AT59" s="325"/>
      <c r="AU59" s="325"/>
      <c r="AV59" s="325"/>
      <c r="AW59" s="325"/>
      <c r="AX59" s="325"/>
      <c r="AY59" s="325"/>
      <c r="AZ59" s="325"/>
      <c r="BA59" s="325"/>
      <c r="BB59" s="325"/>
      <c r="BC59" s="325"/>
      <c r="BD59" s="325"/>
      <c r="BE59" s="325"/>
      <c r="BF59" s="327"/>
      <c r="BG59" s="327"/>
      <c r="BH59" s="327"/>
      <c r="BI59" s="327"/>
      <c r="BJ59" s="327"/>
      <c r="BK59" s="327"/>
      <c r="BL59" s="327"/>
      <c r="BM59" s="327"/>
      <c r="BN59" s="327"/>
      <c r="BO59" s="327"/>
      <c r="BP59" s="327"/>
      <c r="BQ59" s="327"/>
      <c r="BR59" s="327"/>
      <c r="BS59" s="327"/>
      <c r="BT59" s="327"/>
      <c r="BU59" s="327"/>
      <c r="BV59" s="327"/>
      <c r="BW59" s="327"/>
      <c r="BX59" s="327"/>
      <c r="BY59" s="327"/>
      <c r="BZ59" s="327"/>
      <c r="CA59" s="327"/>
      <c r="CB59" s="327"/>
      <c r="CC59" s="327"/>
      <c r="CD59" s="327"/>
      <c r="CE59" s="327"/>
      <c r="CF59" s="327"/>
      <c r="CG59" s="327"/>
      <c r="CH59" s="327"/>
      <c r="CI59" s="327"/>
      <c r="CJ59" s="327"/>
    </row>
    <row r="60" spans="1:88" ht="9" customHeight="1">
      <c r="A60" s="17"/>
      <c r="B60" s="17"/>
      <c r="C60" s="17"/>
      <c r="D60" s="17"/>
      <c r="E60" s="17"/>
      <c r="F60" s="17"/>
      <c r="G60" s="17"/>
      <c r="H60" s="17"/>
      <c r="I60" s="17"/>
      <c r="J60" s="17"/>
      <c r="K60" s="17"/>
      <c r="L60" s="17"/>
      <c r="M60" s="256" t="s">
        <v>20</v>
      </c>
      <c r="N60" s="256"/>
      <c r="O60" s="256"/>
      <c r="P60" s="256"/>
      <c r="Q60" s="256"/>
      <c r="R60" s="256"/>
      <c r="S60" s="256"/>
      <c r="T60" s="256"/>
      <c r="U60" s="256"/>
      <c r="V60" s="256"/>
      <c r="W60" s="256"/>
      <c r="X60" s="256"/>
      <c r="Y60" s="256"/>
      <c r="Z60" s="256"/>
      <c r="AA60" s="325"/>
      <c r="AB60" s="325"/>
      <c r="AC60" s="325"/>
      <c r="AD60" s="325"/>
      <c r="AE60" s="325"/>
      <c r="AF60" s="325"/>
      <c r="AG60" s="325"/>
      <c r="AH60" s="325"/>
      <c r="AI60" s="325"/>
      <c r="AJ60" s="325"/>
      <c r="AK60" s="325"/>
      <c r="AL60" s="325"/>
      <c r="AM60" s="325"/>
      <c r="AN60" s="325"/>
      <c r="AO60" s="325"/>
      <c r="AP60" s="325"/>
      <c r="AQ60" s="325"/>
      <c r="AR60" s="325"/>
      <c r="AS60" s="325"/>
      <c r="AT60" s="325"/>
      <c r="AU60" s="325"/>
      <c r="AV60" s="325"/>
      <c r="AW60" s="325"/>
      <c r="AX60" s="325"/>
      <c r="AY60" s="325"/>
      <c r="AZ60" s="325"/>
      <c r="BA60" s="325"/>
      <c r="BB60" s="325"/>
      <c r="BC60" s="325"/>
      <c r="BD60" s="325"/>
      <c r="BE60" s="325"/>
      <c r="BF60" s="327"/>
      <c r="BG60" s="327"/>
      <c r="BH60" s="327"/>
      <c r="BI60" s="327"/>
      <c r="BJ60" s="327"/>
      <c r="BK60" s="327"/>
      <c r="BL60" s="327"/>
      <c r="BM60" s="327"/>
      <c r="BN60" s="327"/>
      <c r="BO60" s="327"/>
      <c r="BP60" s="327"/>
      <c r="BQ60" s="327"/>
      <c r="BR60" s="327"/>
      <c r="BS60" s="327"/>
      <c r="BT60" s="327"/>
      <c r="BU60" s="327"/>
      <c r="BV60" s="327"/>
      <c r="BW60" s="327"/>
      <c r="BX60" s="327"/>
      <c r="BY60" s="327"/>
      <c r="BZ60" s="327"/>
      <c r="CA60" s="327"/>
      <c r="CB60" s="327"/>
      <c r="CC60" s="327"/>
      <c r="CD60" s="327"/>
      <c r="CE60" s="327"/>
      <c r="CF60" s="327"/>
      <c r="CG60" s="327"/>
      <c r="CH60" s="327"/>
      <c r="CI60" s="327"/>
      <c r="CJ60" s="327"/>
    </row>
    <row r="61" spans="1:88" ht="9" customHeight="1">
      <c r="A61" s="17"/>
      <c r="B61" s="17"/>
      <c r="C61" s="17"/>
      <c r="D61" s="17"/>
      <c r="E61" s="17"/>
      <c r="F61" s="17"/>
      <c r="G61" s="17"/>
      <c r="H61" s="17"/>
      <c r="I61" s="17"/>
      <c r="J61" s="17"/>
      <c r="K61" s="17"/>
      <c r="L61" s="17"/>
      <c r="M61" s="256"/>
      <c r="N61" s="256"/>
      <c r="O61" s="256"/>
      <c r="P61" s="256"/>
      <c r="Q61" s="256"/>
      <c r="R61" s="256"/>
      <c r="S61" s="256"/>
      <c r="T61" s="256"/>
      <c r="U61" s="256"/>
      <c r="V61" s="256"/>
      <c r="W61" s="256"/>
      <c r="X61" s="256"/>
      <c r="Y61" s="256"/>
      <c r="Z61" s="256"/>
      <c r="AA61" s="325"/>
      <c r="AB61" s="325"/>
      <c r="AC61" s="325"/>
      <c r="AD61" s="325"/>
      <c r="AE61" s="325"/>
      <c r="AF61" s="325"/>
      <c r="AG61" s="325"/>
      <c r="AH61" s="325"/>
      <c r="AI61" s="325"/>
      <c r="AJ61" s="325"/>
      <c r="AK61" s="325"/>
      <c r="AL61" s="325"/>
      <c r="AM61" s="325"/>
      <c r="AN61" s="325"/>
      <c r="AO61" s="325"/>
      <c r="AP61" s="325"/>
      <c r="AQ61" s="325"/>
      <c r="AR61" s="325"/>
      <c r="AS61" s="325"/>
      <c r="AT61" s="325"/>
      <c r="AU61" s="325"/>
      <c r="AV61" s="325"/>
      <c r="AW61" s="325"/>
      <c r="AX61" s="325"/>
      <c r="AY61" s="325"/>
      <c r="AZ61" s="325"/>
      <c r="BA61" s="325"/>
      <c r="BB61" s="325"/>
      <c r="BC61" s="325"/>
      <c r="BD61" s="325"/>
      <c r="BE61" s="325"/>
      <c r="BF61" s="327"/>
      <c r="BG61" s="327"/>
      <c r="BH61" s="327"/>
      <c r="BI61" s="327"/>
      <c r="BJ61" s="327"/>
      <c r="BK61" s="327"/>
      <c r="BL61" s="327"/>
      <c r="BM61" s="327"/>
      <c r="BN61" s="327"/>
      <c r="BO61" s="327"/>
      <c r="BP61" s="327"/>
      <c r="BQ61" s="327"/>
      <c r="BR61" s="327"/>
      <c r="BS61" s="327"/>
      <c r="BT61" s="327"/>
      <c r="BU61" s="327"/>
      <c r="BV61" s="327"/>
      <c r="BW61" s="327"/>
      <c r="BX61" s="327"/>
      <c r="BY61" s="327"/>
      <c r="BZ61" s="327"/>
      <c r="CA61" s="327"/>
      <c r="CB61" s="327"/>
      <c r="CC61" s="327"/>
      <c r="CD61" s="327"/>
      <c r="CE61" s="327"/>
      <c r="CF61" s="327"/>
      <c r="CG61" s="327"/>
      <c r="CH61" s="327"/>
      <c r="CI61" s="327"/>
      <c r="CJ61" s="327"/>
    </row>
    <row r="62" spans="1:88" ht="9" customHeight="1">
      <c r="A62" s="17"/>
      <c r="B62" s="17"/>
      <c r="C62" s="17"/>
      <c r="D62" s="17"/>
      <c r="E62" s="17"/>
      <c r="F62" s="17"/>
      <c r="G62" s="17"/>
      <c r="H62" s="17"/>
      <c r="I62" s="17"/>
      <c r="J62" s="17"/>
      <c r="K62" s="17"/>
      <c r="L62" s="17"/>
      <c r="M62" s="256"/>
      <c r="N62" s="256"/>
      <c r="O62" s="256"/>
      <c r="P62" s="256"/>
      <c r="Q62" s="256"/>
      <c r="R62" s="256"/>
      <c r="S62" s="256"/>
      <c r="T62" s="256"/>
      <c r="U62" s="256"/>
      <c r="V62" s="256"/>
      <c r="W62" s="256"/>
      <c r="X62" s="256"/>
      <c r="Y62" s="256"/>
      <c r="Z62" s="256"/>
      <c r="AA62" s="325"/>
      <c r="AB62" s="325"/>
      <c r="AC62" s="325"/>
      <c r="AD62" s="325"/>
      <c r="AE62" s="325"/>
      <c r="AF62" s="325"/>
      <c r="AG62" s="325"/>
      <c r="AH62" s="325"/>
      <c r="AI62" s="325"/>
      <c r="AJ62" s="325"/>
      <c r="AK62" s="325"/>
      <c r="AL62" s="325"/>
      <c r="AM62" s="325"/>
      <c r="AN62" s="325"/>
      <c r="AO62" s="325"/>
      <c r="AP62" s="325"/>
      <c r="AQ62" s="325"/>
      <c r="AR62" s="325"/>
      <c r="AS62" s="325"/>
      <c r="AT62" s="325"/>
      <c r="AU62" s="325"/>
      <c r="AV62" s="325"/>
      <c r="AW62" s="325"/>
      <c r="AX62" s="325"/>
      <c r="AY62" s="325"/>
      <c r="AZ62" s="325"/>
      <c r="BA62" s="325"/>
      <c r="BB62" s="325"/>
      <c r="BC62" s="325"/>
      <c r="BD62" s="325"/>
      <c r="BE62" s="325"/>
      <c r="BF62" s="327"/>
      <c r="BG62" s="327"/>
      <c r="BH62" s="327"/>
      <c r="BI62" s="327"/>
      <c r="BJ62" s="327"/>
      <c r="BK62" s="327"/>
      <c r="BL62" s="327"/>
      <c r="BM62" s="327"/>
      <c r="BN62" s="327"/>
      <c r="BO62" s="327"/>
      <c r="BP62" s="327"/>
      <c r="BQ62" s="327"/>
      <c r="BR62" s="327"/>
      <c r="BS62" s="327"/>
      <c r="BT62" s="327"/>
      <c r="BU62" s="327"/>
      <c r="BV62" s="327"/>
      <c r="BW62" s="327"/>
      <c r="BX62" s="327"/>
      <c r="BY62" s="327"/>
      <c r="BZ62" s="327"/>
      <c r="CA62" s="327"/>
      <c r="CB62" s="327"/>
      <c r="CC62" s="327"/>
      <c r="CD62" s="327"/>
      <c r="CE62" s="327"/>
      <c r="CF62" s="327"/>
      <c r="CG62" s="327"/>
      <c r="CH62" s="327"/>
      <c r="CI62" s="327"/>
      <c r="CJ62" s="327"/>
    </row>
    <row r="63" spans="1:88" ht="9" customHeight="1" thickBot="1">
      <c r="A63" s="19"/>
      <c r="B63" s="19"/>
      <c r="C63" s="19"/>
      <c r="D63" s="19"/>
      <c r="E63" s="19"/>
      <c r="F63" s="19"/>
      <c r="G63" s="19"/>
      <c r="H63" s="19"/>
      <c r="I63" s="19"/>
      <c r="J63" s="19"/>
      <c r="K63" s="19"/>
      <c r="L63" s="19"/>
      <c r="M63" s="5"/>
      <c r="N63" s="5"/>
      <c r="O63" s="5"/>
      <c r="P63" s="5"/>
      <c r="Q63" s="5"/>
      <c r="R63" s="5"/>
      <c r="S63" s="5"/>
      <c r="T63" s="5"/>
      <c r="U63" s="5"/>
      <c r="V63" s="5"/>
      <c r="W63" s="5"/>
      <c r="X63" s="5"/>
      <c r="Y63" s="5"/>
      <c r="Z63" s="5"/>
      <c r="AA63" s="326"/>
      <c r="AB63" s="326"/>
      <c r="AC63" s="326"/>
      <c r="AD63" s="326"/>
      <c r="AE63" s="326"/>
      <c r="AF63" s="326"/>
      <c r="AG63" s="326"/>
      <c r="AH63" s="326"/>
      <c r="AI63" s="326"/>
      <c r="AJ63" s="326"/>
      <c r="AK63" s="326"/>
      <c r="AL63" s="326"/>
      <c r="AM63" s="326"/>
      <c r="AN63" s="326"/>
      <c r="AO63" s="326"/>
      <c r="AP63" s="326"/>
      <c r="AQ63" s="326"/>
      <c r="AR63" s="326"/>
      <c r="AS63" s="326"/>
      <c r="AT63" s="326"/>
      <c r="AU63" s="326"/>
      <c r="AV63" s="326"/>
      <c r="AW63" s="326"/>
      <c r="AX63" s="326"/>
      <c r="AY63" s="326"/>
      <c r="AZ63" s="326"/>
      <c r="BA63" s="326"/>
      <c r="BB63" s="326"/>
      <c r="BC63" s="326"/>
      <c r="BD63" s="326"/>
      <c r="BE63" s="326"/>
      <c r="BF63" s="328"/>
      <c r="BG63" s="328"/>
      <c r="BH63" s="328"/>
      <c r="BI63" s="328"/>
      <c r="BJ63" s="328"/>
      <c r="BK63" s="328"/>
      <c r="BL63" s="328"/>
      <c r="BM63" s="328"/>
      <c r="BN63" s="328"/>
      <c r="BO63" s="328"/>
      <c r="BP63" s="328"/>
      <c r="BQ63" s="328"/>
      <c r="BR63" s="328"/>
      <c r="BS63" s="328"/>
      <c r="BT63" s="328"/>
      <c r="BU63" s="328"/>
      <c r="BV63" s="328"/>
      <c r="BW63" s="328"/>
      <c r="BX63" s="328"/>
      <c r="BY63" s="328"/>
      <c r="BZ63" s="328"/>
      <c r="CA63" s="328"/>
      <c r="CB63" s="328"/>
      <c r="CC63" s="328"/>
      <c r="CD63" s="328"/>
      <c r="CE63" s="328"/>
      <c r="CF63" s="328"/>
      <c r="CG63" s="328"/>
      <c r="CH63" s="328"/>
      <c r="CI63" s="328"/>
      <c r="CJ63" s="328"/>
    </row>
    <row r="64" spans="1:88" ht="9" customHeight="1">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7"/>
      <c r="BG64" s="37"/>
      <c r="BH64" s="37"/>
      <c r="BI64" s="37"/>
      <c r="BJ64" s="37"/>
      <c r="BK64" s="37"/>
      <c r="BL64" s="37"/>
      <c r="BM64" s="37"/>
      <c r="BN64" s="37"/>
      <c r="BO64" s="37"/>
      <c r="BP64" s="37"/>
      <c r="BQ64" s="37"/>
      <c r="BR64" s="37"/>
      <c r="BS64" s="37"/>
      <c r="BT64" s="37"/>
      <c r="BU64" s="37"/>
      <c r="BV64" s="37"/>
      <c r="BW64" s="37"/>
      <c r="BX64" s="37"/>
      <c r="BY64" s="37"/>
      <c r="BZ64" s="37"/>
      <c r="CA64" s="37"/>
      <c r="CB64" s="37"/>
      <c r="CC64" s="37"/>
      <c r="CD64" s="37"/>
      <c r="CE64" s="37"/>
      <c r="CF64" s="37"/>
      <c r="CG64" s="37"/>
      <c r="CH64" s="37"/>
      <c r="CI64" s="37"/>
      <c r="CJ64" s="37"/>
    </row>
    <row r="65" spans="1:119" ht="9" customHeight="1">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7"/>
      <c r="BG65" s="37"/>
      <c r="BH65" s="37"/>
      <c r="BI65" s="37"/>
      <c r="BJ65" s="37"/>
      <c r="BK65" s="37"/>
      <c r="BL65" s="37"/>
      <c r="BM65" s="37"/>
      <c r="BN65" s="37"/>
      <c r="BO65" s="37"/>
      <c r="BP65" s="37"/>
      <c r="BQ65" s="37"/>
      <c r="BR65" s="37"/>
      <c r="BS65" s="37"/>
      <c r="BT65" s="37"/>
      <c r="BU65" s="37"/>
      <c r="BV65" s="37"/>
      <c r="BW65" s="37"/>
      <c r="BX65" s="37"/>
      <c r="BY65" s="37"/>
      <c r="BZ65" s="37"/>
      <c r="CA65" s="37"/>
      <c r="CB65" s="37"/>
      <c r="CC65" s="37"/>
      <c r="CD65" s="37"/>
      <c r="CE65" s="37"/>
      <c r="CF65" s="37"/>
      <c r="CG65" s="37"/>
      <c r="CH65" s="37"/>
      <c r="CI65" s="37"/>
      <c r="CJ65" s="37"/>
    </row>
    <row r="66" spans="1:119" ht="6.6" customHeight="1">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7"/>
      <c r="BG66" s="37"/>
      <c r="BH66" s="37"/>
      <c r="BI66" s="37"/>
      <c r="BJ66" s="37"/>
      <c r="BK66" s="37"/>
      <c r="BL66" s="37"/>
      <c r="BM66" s="37"/>
      <c r="BN66" s="37"/>
      <c r="BO66" s="37"/>
      <c r="BP66" s="37"/>
      <c r="BQ66" s="37"/>
      <c r="BR66" s="37"/>
      <c r="BS66" s="37"/>
      <c r="BT66" s="37"/>
      <c r="BU66" s="37"/>
      <c r="BV66" s="37"/>
      <c r="BW66" s="37"/>
      <c r="BX66" s="37"/>
      <c r="BY66" s="37"/>
      <c r="BZ66" s="37"/>
      <c r="CA66" s="37"/>
      <c r="CB66" s="37"/>
      <c r="CC66" s="37"/>
      <c r="CD66" s="37"/>
      <c r="CE66" s="37"/>
      <c r="CF66" s="37"/>
      <c r="CG66" s="37"/>
      <c r="CH66" s="37"/>
      <c r="CI66" s="37"/>
      <c r="CJ66" s="37"/>
    </row>
    <row r="67" spans="1:119" ht="12" customHeight="1">
      <c r="C67" s="247">
        <f ca="1">TODAY()</f>
        <v>46046</v>
      </c>
      <c r="D67" s="315"/>
      <c r="E67" s="315"/>
      <c r="F67" s="315"/>
      <c r="G67" s="315"/>
      <c r="H67" s="315"/>
      <c r="I67" s="315"/>
      <c r="J67" s="315"/>
      <c r="K67" s="315"/>
      <c r="L67" s="315"/>
      <c r="M67" s="315"/>
      <c r="N67" s="315"/>
      <c r="O67" s="315"/>
      <c r="P67" s="315"/>
      <c r="Q67" s="315"/>
      <c r="R67" s="315"/>
      <c r="S67" s="315"/>
      <c r="T67" s="315"/>
      <c r="U67" s="315"/>
      <c r="V67" s="315"/>
      <c r="W67" s="315"/>
      <c r="X67" s="315"/>
      <c r="Y67" s="315"/>
      <c r="Z67" s="315"/>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10"/>
      <c r="BG67" s="10"/>
      <c r="BH67" s="10"/>
      <c r="BI67" s="10"/>
      <c r="BJ67" s="10"/>
      <c r="BK67" s="10"/>
      <c r="BL67" s="10"/>
      <c r="BM67" s="10"/>
      <c r="BN67" s="10"/>
      <c r="BO67" s="10"/>
      <c r="BP67" s="10"/>
      <c r="BQ67" s="10"/>
      <c r="BR67" s="10"/>
      <c r="BS67" s="10"/>
      <c r="BT67" s="10"/>
      <c r="BU67" s="10"/>
      <c r="BV67" s="10"/>
      <c r="BW67" s="10"/>
      <c r="BX67" s="10"/>
      <c r="BY67" s="10"/>
      <c r="BZ67" s="10"/>
      <c r="CA67" s="10"/>
      <c r="CB67" s="10"/>
      <c r="CC67" s="10"/>
      <c r="CD67" s="10"/>
      <c r="CE67" s="10"/>
      <c r="CF67" s="10"/>
      <c r="CG67" s="10"/>
      <c r="CH67" s="10"/>
      <c r="CI67" s="10"/>
      <c r="CJ67" s="10"/>
    </row>
    <row r="68" spans="1:119" ht="9" customHeight="1">
      <c r="C68" s="315"/>
      <c r="D68" s="315"/>
      <c r="E68" s="315"/>
      <c r="F68" s="315"/>
      <c r="G68" s="315"/>
      <c r="H68" s="315"/>
      <c r="I68" s="315"/>
      <c r="J68" s="315"/>
      <c r="K68" s="315"/>
      <c r="L68" s="315"/>
      <c r="M68" s="315"/>
      <c r="N68" s="315"/>
      <c r="O68" s="315"/>
      <c r="P68" s="315"/>
      <c r="Q68" s="315"/>
      <c r="R68" s="315"/>
      <c r="S68" s="315"/>
      <c r="T68" s="315"/>
      <c r="U68" s="315"/>
      <c r="V68" s="315"/>
      <c r="W68" s="315"/>
      <c r="X68" s="315"/>
      <c r="Y68" s="315"/>
      <c r="Z68" s="315"/>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10"/>
      <c r="BG68" s="10"/>
      <c r="BH68" s="10"/>
      <c r="BI68" s="10"/>
      <c r="BJ68" s="10"/>
      <c r="BK68" s="10"/>
      <c r="BL68" s="10"/>
      <c r="BM68" s="10"/>
      <c r="BN68" s="10"/>
      <c r="BO68" s="10"/>
      <c r="BP68" s="10"/>
      <c r="BQ68" s="10"/>
      <c r="BR68" s="10"/>
      <c r="BS68" s="10"/>
      <c r="BT68" s="10"/>
      <c r="BU68" s="10"/>
      <c r="BV68" s="10"/>
      <c r="BW68" s="10"/>
      <c r="BX68" s="10"/>
      <c r="BY68" s="10"/>
      <c r="BZ68" s="10"/>
      <c r="CA68" s="10"/>
      <c r="CB68" s="10"/>
      <c r="CC68" s="10"/>
      <c r="CD68" s="10"/>
      <c r="CE68" s="10"/>
      <c r="CF68" s="10"/>
      <c r="CG68" s="10"/>
      <c r="CH68" s="10"/>
      <c r="CI68" s="10"/>
      <c r="CJ68" s="10"/>
    </row>
    <row r="69" spans="1:119" ht="9" customHeight="1">
      <c r="C69" s="11"/>
      <c r="D69" s="11"/>
      <c r="E69" s="11"/>
      <c r="F69" s="11"/>
      <c r="G69" s="11"/>
      <c r="H69" s="11"/>
      <c r="I69" s="11"/>
      <c r="J69" s="11"/>
      <c r="K69" s="11"/>
      <c r="L69" s="11"/>
      <c r="M69" s="11"/>
      <c r="N69" s="11"/>
      <c r="O69" s="11"/>
      <c r="P69" s="11"/>
      <c r="Q69" s="11"/>
      <c r="R69" s="11"/>
      <c r="S69" s="11"/>
      <c r="T69" s="11"/>
      <c r="U69" s="11"/>
      <c r="V69" s="11"/>
      <c r="W69" s="11"/>
      <c r="X69" s="11"/>
      <c r="Y69" s="11"/>
      <c r="Z69" s="11"/>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10"/>
      <c r="BG69" s="10"/>
      <c r="BH69" s="10"/>
      <c r="BI69" s="10"/>
      <c r="BJ69" s="10"/>
      <c r="BK69" s="10"/>
      <c r="BL69" s="10"/>
      <c r="BM69" s="10"/>
      <c r="BN69" s="10"/>
      <c r="BO69" s="10"/>
      <c r="BP69" s="10"/>
      <c r="BQ69" s="10"/>
      <c r="BR69" s="10"/>
      <c r="BS69" s="10"/>
      <c r="BT69" s="10"/>
      <c r="BU69" s="10"/>
      <c r="BV69" s="10"/>
      <c r="BW69" s="10"/>
      <c r="BX69" s="10"/>
      <c r="BY69" s="10"/>
      <c r="BZ69" s="10"/>
      <c r="CA69" s="10"/>
      <c r="CB69" s="10"/>
      <c r="CC69" s="10"/>
      <c r="CD69" s="10"/>
      <c r="CE69" s="10"/>
      <c r="CF69" s="10"/>
      <c r="CG69" s="10"/>
      <c r="CH69" s="10"/>
      <c r="CI69" s="10"/>
      <c r="CJ69" s="10"/>
    </row>
    <row r="70" spans="1:119" ht="9" customHeight="1">
      <c r="B70" s="250" t="s">
        <v>85</v>
      </c>
      <c r="C70" s="250"/>
      <c r="D70" s="250"/>
      <c r="E70" s="250"/>
      <c r="F70" s="250"/>
      <c r="G70" s="250"/>
      <c r="H70" s="250"/>
      <c r="I70" s="250"/>
      <c r="J70" s="250"/>
      <c r="K70" s="250"/>
      <c r="L70" s="250"/>
      <c r="M70" s="250"/>
      <c r="N70" s="250"/>
      <c r="O70" s="250"/>
      <c r="P70" s="250"/>
      <c r="Q70" s="250"/>
      <c r="R70" s="250"/>
      <c r="S70" s="250"/>
      <c r="T70" s="250"/>
      <c r="U70" s="250"/>
      <c r="V70" s="250"/>
      <c r="W70" s="250"/>
      <c r="X70" s="250"/>
      <c r="Y70" s="250"/>
      <c r="AB70" s="322" t="s">
        <v>131</v>
      </c>
      <c r="AC70" s="322"/>
      <c r="AD70" s="322"/>
      <c r="AE70" s="322"/>
      <c r="AF70" s="322"/>
      <c r="AG70" s="322"/>
      <c r="AH70" s="322"/>
      <c r="AI70" s="322"/>
      <c r="AJ70" s="322"/>
      <c r="AK70" s="322"/>
      <c r="AL70" s="322"/>
      <c r="AM70" s="322"/>
      <c r="AN70" s="322"/>
      <c r="AO70" s="322"/>
      <c r="AP70" s="322"/>
      <c r="AQ70" s="322"/>
      <c r="AR70" s="322"/>
      <c r="AS70" s="322"/>
      <c r="AT70" s="322"/>
      <c r="AU70" s="322"/>
      <c r="AV70" s="322"/>
      <c r="AW70" s="322"/>
      <c r="AX70" s="322"/>
      <c r="AY70" s="322"/>
      <c r="AZ70" s="322"/>
      <c r="BA70" s="322"/>
      <c r="BB70" s="322"/>
      <c r="BC70" s="322"/>
      <c r="BD70" s="322"/>
      <c r="BG70" s="252" t="s">
        <v>132</v>
      </c>
      <c r="BH70" s="252"/>
      <c r="BI70" s="252"/>
      <c r="BJ70" s="252"/>
      <c r="BK70" s="252"/>
      <c r="BL70" s="252"/>
      <c r="BM70" s="252"/>
      <c r="BN70" s="252"/>
      <c r="BO70" s="252"/>
      <c r="BP70" s="252"/>
      <c r="BQ70" s="252"/>
      <c r="BR70" s="252"/>
      <c r="BS70" s="252"/>
      <c r="BT70" s="252"/>
      <c r="BU70" s="252"/>
      <c r="BV70" s="252"/>
      <c r="BW70" s="252"/>
      <c r="BX70" s="252"/>
      <c r="BY70" s="252"/>
      <c r="BZ70" s="252"/>
      <c r="CA70" s="252"/>
      <c r="CB70" s="252"/>
      <c r="CC70" s="252"/>
      <c r="CD70" s="252"/>
      <c r="CE70" s="252"/>
      <c r="CF70" s="252"/>
      <c r="CG70" s="252"/>
      <c r="CH70" s="252"/>
      <c r="CI70" s="252"/>
    </row>
    <row r="71" spans="1:119" ht="9" customHeight="1">
      <c r="B71" s="250"/>
      <c r="C71" s="250"/>
      <c r="D71" s="250"/>
      <c r="E71" s="250"/>
      <c r="F71" s="250"/>
      <c r="G71" s="250"/>
      <c r="H71" s="250"/>
      <c r="I71" s="250"/>
      <c r="J71" s="250"/>
      <c r="K71" s="250"/>
      <c r="L71" s="250"/>
      <c r="M71" s="250"/>
      <c r="N71" s="250"/>
      <c r="O71" s="250"/>
      <c r="P71" s="250"/>
      <c r="Q71" s="250"/>
      <c r="R71" s="250"/>
      <c r="S71" s="250"/>
      <c r="T71" s="250"/>
      <c r="U71" s="250"/>
      <c r="V71" s="250"/>
      <c r="W71" s="250"/>
      <c r="X71" s="250"/>
      <c r="Y71" s="250"/>
      <c r="AA71" s="7"/>
      <c r="AB71" s="322"/>
      <c r="AC71" s="322"/>
      <c r="AD71" s="322"/>
      <c r="AE71" s="322"/>
      <c r="AF71" s="322"/>
      <c r="AG71" s="322"/>
      <c r="AH71" s="322"/>
      <c r="AI71" s="322"/>
      <c r="AJ71" s="322"/>
      <c r="AK71" s="322"/>
      <c r="AL71" s="322"/>
      <c r="AM71" s="322"/>
      <c r="AN71" s="322"/>
      <c r="AO71" s="322"/>
      <c r="AP71" s="322"/>
      <c r="AQ71" s="322"/>
      <c r="AR71" s="322"/>
      <c r="AS71" s="322"/>
      <c r="AT71" s="322"/>
      <c r="AU71" s="322"/>
      <c r="AV71" s="322"/>
      <c r="AW71" s="322"/>
      <c r="AX71" s="322"/>
      <c r="AY71" s="322"/>
      <c r="AZ71" s="322"/>
      <c r="BA71" s="322"/>
      <c r="BB71" s="322"/>
      <c r="BC71" s="322"/>
      <c r="BD71" s="322"/>
      <c r="BE71" s="7"/>
      <c r="BG71" s="252"/>
      <c r="BH71" s="252"/>
      <c r="BI71" s="252"/>
      <c r="BJ71" s="252"/>
      <c r="BK71" s="252"/>
      <c r="BL71" s="252"/>
      <c r="BM71" s="252"/>
      <c r="BN71" s="252"/>
      <c r="BO71" s="252"/>
      <c r="BP71" s="252"/>
      <c r="BQ71" s="252"/>
      <c r="BR71" s="252"/>
      <c r="BS71" s="252"/>
      <c r="BT71" s="252"/>
      <c r="BU71" s="252"/>
      <c r="BV71" s="252"/>
      <c r="BW71" s="252"/>
      <c r="BX71" s="252"/>
      <c r="BY71" s="252"/>
      <c r="BZ71" s="252"/>
      <c r="CA71" s="252"/>
      <c r="CB71" s="252"/>
      <c r="CC71" s="252"/>
      <c r="CD71" s="252"/>
      <c r="CE71" s="252"/>
      <c r="CF71" s="252"/>
      <c r="CG71" s="252"/>
      <c r="CH71" s="252"/>
      <c r="CI71" s="252"/>
    </row>
    <row r="72" spans="1:119" ht="9" customHeight="1" thickBot="1">
      <c r="A72" s="5"/>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5"/>
      <c r="AA72" s="8"/>
      <c r="AB72" s="323"/>
      <c r="AC72" s="323"/>
      <c r="AD72" s="323"/>
      <c r="AE72" s="323"/>
      <c r="AF72" s="323"/>
      <c r="AG72" s="323"/>
      <c r="AH72" s="323"/>
      <c r="AI72" s="323"/>
      <c r="AJ72" s="323"/>
      <c r="AK72" s="323"/>
      <c r="AL72" s="323"/>
      <c r="AM72" s="323"/>
      <c r="AN72" s="323"/>
      <c r="AO72" s="323"/>
      <c r="AP72" s="323"/>
      <c r="AQ72" s="323"/>
      <c r="AR72" s="323"/>
      <c r="AS72" s="323"/>
      <c r="AT72" s="323"/>
      <c r="AU72" s="323"/>
      <c r="AV72" s="323"/>
      <c r="AW72" s="323"/>
      <c r="AX72" s="323"/>
      <c r="AY72" s="323"/>
      <c r="AZ72" s="323"/>
      <c r="BA72" s="323"/>
      <c r="BB72" s="323"/>
      <c r="BC72" s="323"/>
      <c r="BD72" s="323"/>
      <c r="BE72" s="8"/>
      <c r="BF72" s="5"/>
      <c r="BG72" s="253"/>
      <c r="BH72" s="253"/>
      <c r="BI72" s="253"/>
      <c r="BJ72" s="253"/>
      <c r="BK72" s="253"/>
      <c r="BL72" s="253"/>
      <c r="BM72" s="253"/>
      <c r="BN72" s="253"/>
      <c r="BO72" s="253"/>
      <c r="BP72" s="253"/>
      <c r="BQ72" s="253"/>
      <c r="BR72" s="253"/>
      <c r="BS72" s="253"/>
      <c r="BT72" s="253"/>
      <c r="BU72" s="253"/>
      <c r="BV72" s="253"/>
      <c r="BW72" s="253"/>
      <c r="BX72" s="253"/>
      <c r="BY72" s="253"/>
      <c r="BZ72" s="253"/>
      <c r="CA72" s="253"/>
      <c r="CB72" s="253"/>
      <c r="CC72" s="253"/>
      <c r="CD72" s="253"/>
      <c r="CE72" s="253"/>
      <c r="CF72" s="253"/>
      <c r="CG72" s="253"/>
      <c r="CH72" s="253"/>
      <c r="CI72" s="253"/>
      <c r="CJ72" s="5"/>
      <c r="DO72" s="4"/>
    </row>
    <row r="73" spans="1:119" ht="9" customHeight="1">
      <c r="A73" s="17"/>
      <c r="B73" s="17"/>
      <c r="C73" s="17"/>
      <c r="D73" s="17"/>
      <c r="E73" s="17"/>
      <c r="F73" s="17"/>
      <c r="G73" s="17"/>
      <c r="H73" s="17"/>
      <c r="I73" s="17"/>
      <c r="J73" s="17"/>
      <c r="K73" s="17"/>
      <c r="L73" s="17"/>
    </row>
    <row r="74" spans="1:119" ht="9" customHeight="1">
      <c r="A74" s="17"/>
      <c r="B74" s="17"/>
      <c r="C74" s="17"/>
      <c r="D74" s="17"/>
      <c r="E74" s="17"/>
      <c r="F74" s="17"/>
      <c r="G74" s="17"/>
      <c r="H74" s="17"/>
      <c r="I74" s="17"/>
      <c r="J74" s="17"/>
      <c r="K74" s="17"/>
      <c r="L74" s="17"/>
      <c r="M74" s="324" t="s">
        <v>16</v>
      </c>
      <c r="N74" s="324"/>
      <c r="O74" s="324"/>
      <c r="P74" s="324"/>
      <c r="Q74" s="324"/>
      <c r="R74" s="324"/>
      <c r="S74" s="324"/>
      <c r="T74" s="324"/>
      <c r="U74" s="324"/>
      <c r="V74" s="324"/>
      <c r="W74" s="324"/>
      <c r="X74" s="324"/>
      <c r="Y74" s="324"/>
      <c r="Z74" s="324"/>
      <c r="AA74" s="318">
        <f>ROUND(為替!J12, 3) * 1</f>
        <v>108.6</v>
      </c>
      <c r="AB74" s="318"/>
      <c r="AC74" s="318"/>
      <c r="AD74" s="318"/>
      <c r="AE74" s="318"/>
      <c r="AF74" s="318"/>
      <c r="AG74" s="318"/>
      <c r="AH74" s="318"/>
      <c r="AI74" s="318"/>
      <c r="AJ74" s="318"/>
      <c r="AK74" s="318"/>
      <c r="AL74" s="318"/>
      <c r="AM74" s="318"/>
      <c r="AN74" s="318"/>
      <c r="AO74" s="318"/>
      <c r="AP74" s="318"/>
      <c r="AQ74" s="318"/>
      <c r="AR74" s="318"/>
      <c r="AS74" s="318"/>
      <c r="AT74" s="318"/>
      <c r="AU74" s="318"/>
      <c r="AV74" s="318"/>
      <c r="AW74" s="318"/>
      <c r="AX74" s="318"/>
      <c r="AY74" s="318"/>
      <c r="AZ74" s="318"/>
      <c r="BA74" s="318"/>
      <c r="BB74" s="318"/>
      <c r="BC74" s="318"/>
      <c r="BD74" s="318"/>
      <c r="BE74" s="318"/>
      <c r="BF74" s="320">
        <f>ROUND(為替!K12, 3) * 1</f>
        <v>104</v>
      </c>
      <c r="BG74" s="320"/>
      <c r="BH74" s="320"/>
      <c r="BI74" s="320"/>
      <c r="BJ74" s="320"/>
      <c r="BK74" s="320"/>
      <c r="BL74" s="320"/>
      <c r="BM74" s="320"/>
      <c r="BN74" s="320"/>
      <c r="BO74" s="320"/>
      <c r="BP74" s="320"/>
      <c r="BQ74" s="320"/>
      <c r="BR74" s="320"/>
      <c r="BS74" s="320"/>
      <c r="BT74" s="320"/>
      <c r="BU74" s="320"/>
      <c r="BV74" s="320"/>
      <c r="BW74" s="320"/>
      <c r="BX74" s="320"/>
      <c r="BY74" s="320"/>
      <c r="BZ74" s="320"/>
      <c r="CA74" s="320"/>
      <c r="CB74" s="320"/>
      <c r="CC74" s="320"/>
      <c r="CD74" s="320"/>
      <c r="CE74" s="320"/>
      <c r="CF74" s="320"/>
      <c r="CG74" s="320"/>
      <c r="CH74" s="320"/>
      <c r="CI74" s="320"/>
      <c r="CJ74" s="320"/>
    </row>
    <row r="75" spans="1:119" ht="9" customHeight="1">
      <c r="A75" s="17"/>
      <c r="B75" s="17"/>
      <c r="C75" s="17"/>
      <c r="D75" s="17"/>
      <c r="E75" s="17"/>
      <c r="F75" s="17"/>
      <c r="G75" s="17"/>
      <c r="H75" s="17"/>
      <c r="I75" s="17"/>
      <c r="J75" s="17"/>
      <c r="K75" s="17"/>
      <c r="L75" s="17"/>
      <c r="M75" s="324"/>
      <c r="N75" s="324"/>
      <c r="O75" s="324"/>
      <c r="P75" s="324"/>
      <c r="Q75" s="324"/>
      <c r="R75" s="324"/>
      <c r="S75" s="324"/>
      <c r="T75" s="324"/>
      <c r="U75" s="324"/>
      <c r="V75" s="324"/>
      <c r="W75" s="324"/>
      <c r="X75" s="324"/>
      <c r="Y75" s="324"/>
      <c r="Z75" s="324"/>
      <c r="AA75" s="318"/>
      <c r="AB75" s="318"/>
      <c r="AC75" s="318"/>
      <c r="AD75" s="318"/>
      <c r="AE75" s="318"/>
      <c r="AF75" s="318"/>
      <c r="AG75" s="318"/>
      <c r="AH75" s="318"/>
      <c r="AI75" s="318"/>
      <c r="AJ75" s="318"/>
      <c r="AK75" s="318"/>
      <c r="AL75" s="318"/>
      <c r="AM75" s="318"/>
      <c r="AN75" s="318"/>
      <c r="AO75" s="318"/>
      <c r="AP75" s="318"/>
      <c r="AQ75" s="318"/>
      <c r="AR75" s="318"/>
      <c r="AS75" s="318"/>
      <c r="AT75" s="318"/>
      <c r="AU75" s="318"/>
      <c r="AV75" s="318"/>
      <c r="AW75" s="318"/>
      <c r="AX75" s="318"/>
      <c r="AY75" s="318"/>
      <c r="AZ75" s="318"/>
      <c r="BA75" s="318"/>
      <c r="BB75" s="318"/>
      <c r="BC75" s="318"/>
      <c r="BD75" s="318"/>
      <c r="BE75" s="318"/>
      <c r="BF75" s="320"/>
      <c r="BG75" s="320"/>
      <c r="BH75" s="320"/>
      <c r="BI75" s="320"/>
      <c r="BJ75" s="320"/>
      <c r="BK75" s="320"/>
      <c r="BL75" s="320"/>
      <c r="BM75" s="320"/>
      <c r="BN75" s="320"/>
      <c r="BO75" s="320"/>
      <c r="BP75" s="320"/>
      <c r="BQ75" s="320"/>
      <c r="BR75" s="320"/>
      <c r="BS75" s="320"/>
      <c r="BT75" s="320"/>
      <c r="BU75" s="320"/>
      <c r="BV75" s="320"/>
      <c r="BW75" s="320"/>
      <c r="BX75" s="320"/>
      <c r="BY75" s="320"/>
      <c r="BZ75" s="320"/>
      <c r="CA75" s="320"/>
      <c r="CB75" s="320"/>
      <c r="CC75" s="320"/>
      <c r="CD75" s="320"/>
      <c r="CE75" s="320"/>
      <c r="CF75" s="320"/>
      <c r="CG75" s="320"/>
      <c r="CH75" s="320"/>
      <c r="CI75" s="320"/>
      <c r="CJ75" s="320"/>
    </row>
    <row r="76" spans="1:119" ht="9" customHeight="1">
      <c r="A76" s="17"/>
      <c r="B76" s="17"/>
      <c r="C76" s="17"/>
      <c r="D76" s="17"/>
      <c r="E76" s="17"/>
      <c r="F76" s="17"/>
      <c r="G76" s="17"/>
      <c r="H76" s="17"/>
      <c r="I76" s="17"/>
      <c r="J76" s="17"/>
      <c r="K76" s="17"/>
      <c r="L76" s="17"/>
      <c r="M76" s="324"/>
      <c r="N76" s="324"/>
      <c r="O76" s="324"/>
      <c r="P76" s="324"/>
      <c r="Q76" s="324"/>
      <c r="R76" s="324"/>
      <c r="S76" s="324"/>
      <c r="T76" s="324"/>
      <c r="U76" s="324"/>
      <c r="V76" s="324"/>
      <c r="W76" s="324"/>
      <c r="X76" s="324"/>
      <c r="Y76" s="324"/>
      <c r="Z76" s="324"/>
      <c r="AA76" s="318"/>
      <c r="AB76" s="318"/>
      <c r="AC76" s="318"/>
      <c r="AD76" s="318"/>
      <c r="AE76" s="318"/>
      <c r="AF76" s="318"/>
      <c r="AG76" s="318"/>
      <c r="AH76" s="318"/>
      <c r="AI76" s="318"/>
      <c r="AJ76" s="318"/>
      <c r="AK76" s="318"/>
      <c r="AL76" s="318"/>
      <c r="AM76" s="318"/>
      <c r="AN76" s="318"/>
      <c r="AO76" s="318"/>
      <c r="AP76" s="318"/>
      <c r="AQ76" s="318"/>
      <c r="AR76" s="318"/>
      <c r="AS76" s="318"/>
      <c r="AT76" s="318"/>
      <c r="AU76" s="318"/>
      <c r="AV76" s="318"/>
      <c r="AW76" s="318"/>
      <c r="AX76" s="318"/>
      <c r="AY76" s="318"/>
      <c r="AZ76" s="318"/>
      <c r="BA76" s="318"/>
      <c r="BB76" s="318"/>
      <c r="BC76" s="318"/>
      <c r="BD76" s="318"/>
      <c r="BE76" s="318"/>
      <c r="BF76" s="320"/>
      <c r="BG76" s="320"/>
      <c r="BH76" s="320"/>
      <c r="BI76" s="320"/>
      <c r="BJ76" s="320"/>
      <c r="BK76" s="320"/>
      <c r="BL76" s="320"/>
      <c r="BM76" s="320"/>
      <c r="BN76" s="320"/>
      <c r="BO76" s="320"/>
      <c r="BP76" s="320"/>
      <c r="BQ76" s="320"/>
      <c r="BR76" s="320"/>
      <c r="BS76" s="320"/>
      <c r="BT76" s="320"/>
      <c r="BU76" s="320"/>
      <c r="BV76" s="320"/>
      <c r="BW76" s="320"/>
      <c r="BX76" s="320"/>
      <c r="BY76" s="320"/>
      <c r="BZ76" s="320"/>
      <c r="CA76" s="320"/>
      <c r="CB76" s="320"/>
      <c r="CC76" s="320"/>
      <c r="CD76" s="320"/>
      <c r="CE76" s="320"/>
      <c r="CF76" s="320"/>
      <c r="CG76" s="320"/>
      <c r="CH76" s="320"/>
      <c r="CI76" s="320"/>
      <c r="CJ76" s="320"/>
    </row>
    <row r="77" spans="1:119" ht="9" customHeight="1">
      <c r="A77" s="17"/>
      <c r="B77" s="17"/>
      <c r="C77" s="17"/>
      <c r="D77" s="17"/>
      <c r="E77" s="17"/>
      <c r="F77" s="17"/>
      <c r="G77" s="17"/>
      <c r="H77" s="17"/>
      <c r="I77" s="17"/>
      <c r="J77" s="17"/>
      <c r="K77" s="17"/>
      <c r="L77" s="17"/>
      <c r="M77" s="324"/>
      <c r="N77" s="324"/>
      <c r="O77" s="324"/>
      <c r="P77" s="324"/>
      <c r="Q77" s="324"/>
      <c r="R77" s="324"/>
      <c r="S77" s="324"/>
      <c r="T77" s="324"/>
      <c r="U77" s="324"/>
      <c r="V77" s="324"/>
      <c r="W77" s="324"/>
      <c r="X77" s="324"/>
      <c r="Y77" s="324"/>
      <c r="Z77" s="324"/>
      <c r="AA77" s="318"/>
      <c r="AB77" s="318"/>
      <c r="AC77" s="318"/>
      <c r="AD77" s="318"/>
      <c r="AE77" s="318"/>
      <c r="AF77" s="318"/>
      <c r="AG77" s="318"/>
      <c r="AH77" s="318"/>
      <c r="AI77" s="318"/>
      <c r="AJ77" s="318"/>
      <c r="AK77" s="318"/>
      <c r="AL77" s="318"/>
      <c r="AM77" s="318"/>
      <c r="AN77" s="318"/>
      <c r="AO77" s="318"/>
      <c r="AP77" s="318"/>
      <c r="AQ77" s="318"/>
      <c r="AR77" s="318"/>
      <c r="AS77" s="318"/>
      <c r="AT77" s="318"/>
      <c r="AU77" s="318"/>
      <c r="AV77" s="318"/>
      <c r="AW77" s="318"/>
      <c r="AX77" s="318"/>
      <c r="AY77" s="318"/>
      <c r="AZ77" s="318"/>
      <c r="BA77" s="318"/>
      <c r="BB77" s="318"/>
      <c r="BC77" s="318"/>
      <c r="BD77" s="318"/>
      <c r="BE77" s="318"/>
      <c r="BF77" s="320"/>
      <c r="BG77" s="320"/>
      <c r="BH77" s="320"/>
      <c r="BI77" s="320"/>
      <c r="BJ77" s="320"/>
      <c r="BK77" s="320"/>
      <c r="BL77" s="320"/>
      <c r="BM77" s="320"/>
      <c r="BN77" s="320"/>
      <c r="BO77" s="320"/>
      <c r="BP77" s="320"/>
      <c r="BQ77" s="320"/>
      <c r="BR77" s="320"/>
      <c r="BS77" s="320"/>
      <c r="BT77" s="320"/>
      <c r="BU77" s="320"/>
      <c r="BV77" s="320"/>
      <c r="BW77" s="320"/>
      <c r="BX77" s="320"/>
      <c r="BY77" s="320"/>
      <c r="BZ77" s="320"/>
      <c r="CA77" s="320"/>
      <c r="CB77" s="320"/>
      <c r="CC77" s="320"/>
      <c r="CD77" s="320"/>
      <c r="CE77" s="320"/>
      <c r="CF77" s="320"/>
      <c r="CG77" s="320"/>
      <c r="CH77" s="320"/>
      <c r="CI77" s="320"/>
      <c r="CJ77" s="320"/>
    </row>
    <row r="78" spans="1:119" ht="9" customHeight="1">
      <c r="A78" s="17"/>
      <c r="B78" s="17"/>
      <c r="C78" s="17"/>
      <c r="D78" s="17"/>
      <c r="E78" s="17"/>
      <c r="F78" s="17"/>
      <c r="G78" s="17"/>
      <c r="H78" s="17"/>
      <c r="I78" s="17"/>
      <c r="J78" s="17"/>
      <c r="K78" s="17"/>
      <c r="L78" s="17"/>
      <c r="M78" s="324"/>
      <c r="N78" s="324"/>
      <c r="O78" s="324"/>
      <c r="P78" s="324"/>
      <c r="Q78" s="324"/>
      <c r="R78" s="324"/>
      <c r="S78" s="324"/>
      <c r="T78" s="324"/>
      <c r="U78" s="324"/>
      <c r="V78" s="324"/>
      <c r="W78" s="324"/>
      <c r="X78" s="324"/>
      <c r="Y78" s="324"/>
      <c r="Z78" s="324"/>
      <c r="AA78" s="318"/>
      <c r="AB78" s="318"/>
      <c r="AC78" s="318"/>
      <c r="AD78" s="318"/>
      <c r="AE78" s="318"/>
      <c r="AF78" s="318"/>
      <c r="AG78" s="318"/>
      <c r="AH78" s="318"/>
      <c r="AI78" s="318"/>
      <c r="AJ78" s="318"/>
      <c r="AK78" s="318"/>
      <c r="AL78" s="318"/>
      <c r="AM78" s="318"/>
      <c r="AN78" s="318"/>
      <c r="AO78" s="318"/>
      <c r="AP78" s="318"/>
      <c r="AQ78" s="318"/>
      <c r="AR78" s="318"/>
      <c r="AS78" s="318"/>
      <c r="AT78" s="318"/>
      <c r="AU78" s="318"/>
      <c r="AV78" s="318"/>
      <c r="AW78" s="318"/>
      <c r="AX78" s="318"/>
      <c r="AY78" s="318"/>
      <c r="AZ78" s="318"/>
      <c r="BA78" s="318"/>
      <c r="BB78" s="318"/>
      <c r="BC78" s="318"/>
      <c r="BD78" s="318"/>
      <c r="BE78" s="318"/>
      <c r="BF78" s="320"/>
      <c r="BG78" s="320"/>
      <c r="BH78" s="320"/>
      <c r="BI78" s="320"/>
      <c r="BJ78" s="320"/>
      <c r="BK78" s="320"/>
      <c r="BL78" s="320"/>
      <c r="BM78" s="320"/>
      <c r="BN78" s="320"/>
      <c r="BO78" s="320"/>
      <c r="BP78" s="320"/>
      <c r="BQ78" s="320"/>
      <c r="BR78" s="320"/>
      <c r="BS78" s="320"/>
      <c r="BT78" s="320"/>
      <c r="BU78" s="320"/>
      <c r="BV78" s="320"/>
      <c r="BW78" s="320"/>
      <c r="BX78" s="320"/>
      <c r="BY78" s="320"/>
      <c r="BZ78" s="320"/>
      <c r="CA78" s="320"/>
      <c r="CB78" s="320"/>
      <c r="CC78" s="320"/>
      <c r="CD78" s="320"/>
      <c r="CE78" s="320"/>
      <c r="CF78" s="320"/>
      <c r="CG78" s="320"/>
      <c r="CH78" s="320"/>
      <c r="CI78" s="320"/>
      <c r="CJ78" s="320"/>
    </row>
    <row r="79" spans="1:119" ht="9" customHeight="1">
      <c r="A79" s="17"/>
      <c r="B79" s="17"/>
      <c r="C79" s="17"/>
      <c r="D79" s="17"/>
      <c r="E79" s="17"/>
      <c r="F79" s="17"/>
      <c r="G79" s="17"/>
      <c r="H79" s="17"/>
      <c r="I79" s="17"/>
      <c r="J79" s="17"/>
      <c r="K79" s="17"/>
      <c r="L79" s="17"/>
      <c r="M79" s="324"/>
      <c r="N79" s="324"/>
      <c r="O79" s="324"/>
      <c r="P79" s="324"/>
      <c r="Q79" s="324"/>
      <c r="R79" s="324"/>
      <c r="S79" s="324"/>
      <c r="T79" s="324"/>
      <c r="U79" s="324"/>
      <c r="V79" s="324"/>
      <c r="W79" s="324"/>
      <c r="X79" s="324"/>
      <c r="Y79" s="324"/>
      <c r="Z79" s="324"/>
      <c r="AA79" s="318"/>
      <c r="AB79" s="318"/>
      <c r="AC79" s="318"/>
      <c r="AD79" s="318"/>
      <c r="AE79" s="318"/>
      <c r="AF79" s="318"/>
      <c r="AG79" s="318"/>
      <c r="AH79" s="318"/>
      <c r="AI79" s="318"/>
      <c r="AJ79" s="318"/>
      <c r="AK79" s="318"/>
      <c r="AL79" s="318"/>
      <c r="AM79" s="318"/>
      <c r="AN79" s="318"/>
      <c r="AO79" s="318"/>
      <c r="AP79" s="318"/>
      <c r="AQ79" s="318"/>
      <c r="AR79" s="318"/>
      <c r="AS79" s="318"/>
      <c r="AT79" s="318"/>
      <c r="AU79" s="318"/>
      <c r="AV79" s="318"/>
      <c r="AW79" s="318"/>
      <c r="AX79" s="318"/>
      <c r="AY79" s="318"/>
      <c r="AZ79" s="318"/>
      <c r="BA79" s="318"/>
      <c r="BB79" s="318"/>
      <c r="BC79" s="318"/>
      <c r="BD79" s="318"/>
      <c r="BE79" s="318"/>
      <c r="BF79" s="320"/>
      <c r="BG79" s="320"/>
      <c r="BH79" s="320"/>
      <c r="BI79" s="320"/>
      <c r="BJ79" s="320"/>
      <c r="BK79" s="320"/>
      <c r="BL79" s="320"/>
      <c r="BM79" s="320"/>
      <c r="BN79" s="320"/>
      <c r="BO79" s="320"/>
      <c r="BP79" s="320"/>
      <c r="BQ79" s="320"/>
      <c r="BR79" s="320"/>
      <c r="BS79" s="320"/>
      <c r="BT79" s="320"/>
      <c r="BU79" s="320"/>
      <c r="BV79" s="320"/>
      <c r="BW79" s="320"/>
      <c r="BX79" s="320"/>
      <c r="BY79" s="320"/>
      <c r="BZ79" s="320"/>
      <c r="CA79" s="320"/>
      <c r="CB79" s="320"/>
      <c r="CC79" s="320"/>
      <c r="CD79" s="320"/>
      <c r="CE79" s="320"/>
      <c r="CF79" s="320"/>
      <c r="CG79" s="320"/>
      <c r="CH79" s="320"/>
      <c r="CI79" s="320"/>
      <c r="CJ79" s="320"/>
    </row>
    <row r="80" spans="1:119" ht="9" customHeight="1">
      <c r="A80" s="17"/>
      <c r="B80" s="17"/>
      <c r="C80" s="17"/>
      <c r="D80" s="17"/>
      <c r="E80" s="17"/>
      <c r="F80" s="17"/>
      <c r="G80" s="17"/>
      <c r="H80" s="17"/>
      <c r="I80" s="17"/>
      <c r="J80" s="17"/>
      <c r="K80" s="17"/>
      <c r="L80" s="17"/>
      <c r="M80" s="256" t="s">
        <v>6</v>
      </c>
      <c r="N80" s="256"/>
      <c r="O80" s="256"/>
      <c r="P80" s="256"/>
      <c r="Q80" s="256"/>
      <c r="R80" s="256"/>
      <c r="S80" s="256"/>
      <c r="T80" s="256"/>
      <c r="U80" s="256"/>
      <c r="V80" s="256"/>
      <c r="W80" s="256"/>
      <c r="X80" s="256"/>
      <c r="Y80" s="256"/>
      <c r="Z80" s="256"/>
      <c r="AA80" s="318"/>
      <c r="AB80" s="318"/>
      <c r="AC80" s="318"/>
      <c r="AD80" s="318"/>
      <c r="AE80" s="318"/>
      <c r="AF80" s="318"/>
      <c r="AG80" s="318"/>
      <c r="AH80" s="318"/>
      <c r="AI80" s="318"/>
      <c r="AJ80" s="318"/>
      <c r="AK80" s="318"/>
      <c r="AL80" s="318"/>
      <c r="AM80" s="318"/>
      <c r="AN80" s="318"/>
      <c r="AO80" s="318"/>
      <c r="AP80" s="318"/>
      <c r="AQ80" s="318"/>
      <c r="AR80" s="318"/>
      <c r="AS80" s="318"/>
      <c r="AT80" s="318"/>
      <c r="AU80" s="318"/>
      <c r="AV80" s="318"/>
      <c r="AW80" s="318"/>
      <c r="AX80" s="318"/>
      <c r="AY80" s="318"/>
      <c r="AZ80" s="318"/>
      <c r="BA80" s="318"/>
      <c r="BB80" s="318"/>
      <c r="BC80" s="318"/>
      <c r="BD80" s="318"/>
      <c r="BE80" s="318"/>
      <c r="BF80" s="320"/>
      <c r="BG80" s="320"/>
      <c r="BH80" s="320"/>
      <c r="BI80" s="320"/>
      <c r="BJ80" s="320"/>
      <c r="BK80" s="320"/>
      <c r="BL80" s="320"/>
      <c r="BM80" s="320"/>
      <c r="BN80" s="320"/>
      <c r="BO80" s="320"/>
      <c r="BP80" s="320"/>
      <c r="BQ80" s="320"/>
      <c r="BR80" s="320"/>
      <c r="BS80" s="320"/>
      <c r="BT80" s="320"/>
      <c r="BU80" s="320"/>
      <c r="BV80" s="320"/>
      <c r="BW80" s="320"/>
      <c r="BX80" s="320"/>
      <c r="BY80" s="320"/>
      <c r="BZ80" s="320"/>
      <c r="CA80" s="320"/>
      <c r="CB80" s="320"/>
      <c r="CC80" s="320"/>
      <c r="CD80" s="320"/>
      <c r="CE80" s="320"/>
      <c r="CF80" s="320"/>
      <c r="CG80" s="320"/>
      <c r="CH80" s="320"/>
      <c r="CI80" s="320"/>
      <c r="CJ80" s="320"/>
    </row>
    <row r="81" spans="1:88" ht="9" customHeight="1">
      <c r="A81" s="17"/>
      <c r="B81" s="17"/>
      <c r="C81" s="17"/>
      <c r="D81" s="17"/>
      <c r="E81" s="17"/>
      <c r="F81" s="17"/>
      <c r="G81" s="17"/>
      <c r="H81" s="17"/>
      <c r="I81" s="17"/>
      <c r="J81" s="17"/>
      <c r="K81" s="17"/>
      <c r="L81" s="17"/>
      <c r="M81" s="256"/>
      <c r="N81" s="256"/>
      <c r="O81" s="256"/>
      <c r="P81" s="256"/>
      <c r="Q81" s="256"/>
      <c r="R81" s="256"/>
      <c r="S81" s="256"/>
      <c r="T81" s="256"/>
      <c r="U81" s="256"/>
      <c r="V81" s="256"/>
      <c r="W81" s="256"/>
      <c r="X81" s="256"/>
      <c r="Y81" s="256"/>
      <c r="Z81" s="256"/>
      <c r="AA81" s="318"/>
      <c r="AB81" s="318"/>
      <c r="AC81" s="318"/>
      <c r="AD81" s="318"/>
      <c r="AE81" s="318"/>
      <c r="AF81" s="318"/>
      <c r="AG81" s="318"/>
      <c r="AH81" s="318"/>
      <c r="AI81" s="318"/>
      <c r="AJ81" s="318"/>
      <c r="AK81" s="318"/>
      <c r="AL81" s="318"/>
      <c r="AM81" s="318"/>
      <c r="AN81" s="318"/>
      <c r="AO81" s="318"/>
      <c r="AP81" s="318"/>
      <c r="AQ81" s="318"/>
      <c r="AR81" s="318"/>
      <c r="AS81" s="318"/>
      <c r="AT81" s="318"/>
      <c r="AU81" s="318"/>
      <c r="AV81" s="318"/>
      <c r="AW81" s="318"/>
      <c r="AX81" s="318"/>
      <c r="AY81" s="318"/>
      <c r="AZ81" s="318"/>
      <c r="BA81" s="318"/>
      <c r="BB81" s="318"/>
      <c r="BC81" s="318"/>
      <c r="BD81" s="318"/>
      <c r="BE81" s="318"/>
      <c r="BF81" s="320"/>
      <c r="BG81" s="320"/>
      <c r="BH81" s="320"/>
      <c r="BI81" s="320"/>
      <c r="BJ81" s="320"/>
      <c r="BK81" s="320"/>
      <c r="BL81" s="320"/>
      <c r="BM81" s="320"/>
      <c r="BN81" s="320"/>
      <c r="BO81" s="320"/>
      <c r="BP81" s="320"/>
      <c r="BQ81" s="320"/>
      <c r="BR81" s="320"/>
      <c r="BS81" s="320"/>
      <c r="BT81" s="320"/>
      <c r="BU81" s="320"/>
      <c r="BV81" s="320"/>
      <c r="BW81" s="320"/>
      <c r="BX81" s="320"/>
      <c r="BY81" s="320"/>
      <c r="BZ81" s="320"/>
      <c r="CA81" s="320"/>
      <c r="CB81" s="320"/>
      <c r="CC81" s="320"/>
      <c r="CD81" s="320"/>
      <c r="CE81" s="320"/>
      <c r="CF81" s="320"/>
      <c r="CG81" s="320"/>
      <c r="CH81" s="320"/>
      <c r="CI81" s="320"/>
      <c r="CJ81" s="320"/>
    </row>
    <row r="82" spans="1:88" ht="9" customHeight="1">
      <c r="A82" s="17"/>
      <c r="B82" s="17"/>
      <c r="C82" s="17"/>
      <c r="D82" s="17"/>
      <c r="E82" s="17"/>
      <c r="F82" s="17"/>
      <c r="G82" s="17"/>
      <c r="H82" s="17"/>
      <c r="I82" s="17"/>
      <c r="J82" s="17"/>
      <c r="K82" s="17"/>
      <c r="L82" s="17"/>
      <c r="M82" s="256"/>
      <c r="N82" s="256"/>
      <c r="O82" s="256"/>
      <c r="P82" s="256"/>
      <c r="Q82" s="256"/>
      <c r="R82" s="256"/>
      <c r="S82" s="256"/>
      <c r="T82" s="256"/>
      <c r="U82" s="256"/>
      <c r="V82" s="256"/>
      <c r="W82" s="256"/>
      <c r="X82" s="256"/>
      <c r="Y82" s="256"/>
      <c r="Z82" s="256"/>
      <c r="AA82" s="318"/>
      <c r="AB82" s="318"/>
      <c r="AC82" s="318"/>
      <c r="AD82" s="318"/>
      <c r="AE82" s="318"/>
      <c r="AF82" s="318"/>
      <c r="AG82" s="318"/>
      <c r="AH82" s="318"/>
      <c r="AI82" s="318"/>
      <c r="AJ82" s="318"/>
      <c r="AK82" s="318"/>
      <c r="AL82" s="318"/>
      <c r="AM82" s="318"/>
      <c r="AN82" s="318"/>
      <c r="AO82" s="318"/>
      <c r="AP82" s="318"/>
      <c r="AQ82" s="318"/>
      <c r="AR82" s="318"/>
      <c r="AS82" s="318"/>
      <c r="AT82" s="318"/>
      <c r="AU82" s="318"/>
      <c r="AV82" s="318"/>
      <c r="AW82" s="318"/>
      <c r="AX82" s="318"/>
      <c r="AY82" s="318"/>
      <c r="AZ82" s="318"/>
      <c r="BA82" s="318"/>
      <c r="BB82" s="318"/>
      <c r="BC82" s="318"/>
      <c r="BD82" s="318"/>
      <c r="BE82" s="318"/>
      <c r="BF82" s="320"/>
      <c r="BG82" s="320"/>
      <c r="BH82" s="320"/>
      <c r="BI82" s="320"/>
      <c r="BJ82" s="320"/>
      <c r="BK82" s="320"/>
      <c r="BL82" s="320"/>
      <c r="BM82" s="320"/>
      <c r="BN82" s="320"/>
      <c r="BO82" s="320"/>
      <c r="BP82" s="320"/>
      <c r="BQ82" s="320"/>
      <c r="BR82" s="320"/>
      <c r="BS82" s="320"/>
      <c r="BT82" s="320"/>
      <c r="BU82" s="320"/>
      <c r="BV82" s="320"/>
      <c r="BW82" s="320"/>
      <c r="BX82" s="320"/>
      <c r="BY82" s="320"/>
      <c r="BZ82" s="320"/>
      <c r="CA82" s="320"/>
      <c r="CB82" s="320"/>
      <c r="CC82" s="320"/>
      <c r="CD82" s="320"/>
      <c r="CE82" s="320"/>
      <c r="CF82" s="320"/>
      <c r="CG82" s="320"/>
      <c r="CH82" s="320"/>
      <c r="CI82" s="320"/>
      <c r="CJ82" s="320"/>
    </row>
    <row r="83" spans="1:88" ht="9" customHeight="1" thickBot="1">
      <c r="A83" s="19"/>
      <c r="B83" s="19"/>
      <c r="C83" s="19"/>
      <c r="D83" s="19"/>
      <c r="E83" s="19"/>
      <c r="F83" s="19"/>
      <c r="G83" s="19"/>
      <c r="H83" s="19"/>
      <c r="I83" s="19"/>
      <c r="J83" s="19"/>
      <c r="K83" s="19"/>
      <c r="L83" s="19"/>
      <c r="M83" s="5"/>
      <c r="N83" s="5"/>
      <c r="O83" s="5"/>
      <c r="P83" s="5"/>
      <c r="Q83" s="5"/>
      <c r="R83" s="5"/>
      <c r="S83" s="5"/>
      <c r="T83" s="5"/>
      <c r="U83" s="5"/>
      <c r="V83" s="5"/>
      <c r="W83" s="5"/>
      <c r="X83" s="5"/>
      <c r="Y83" s="5"/>
      <c r="Z83" s="5"/>
      <c r="AA83" s="319"/>
      <c r="AB83" s="319"/>
      <c r="AC83" s="319"/>
      <c r="AD83" s="319"/>
      <c r="AE83" s="319"/>
      <c r="AF83" s="319"/>
      <c r="AG83" s="319"/>
      <c r="AH83" s="319"/>
      <c r="AI83" s="319"/>
      <c r="AJ83" s="319"/>
      <c r="AK83" s="319"/>
      <c r="AL83" s="319"/>
      <c r="AM83" s="319"/>
      <c r="AN83" s="319"/>
      <c r="AO83" s="319"/>
      <c r="AP83" s="319"/>
      <c r="AQ83" s="319"/>
      <c r="AR83" s="319"/>
      <c r="AS83" s="319"/>
      <c r="AT83" s="319"/>
      <c r="AU83" s="319"/>
      <c r="AV83" s="319"/>
      <c r="AW83" s="319"/>
      <c r="AX83" s="319"/>
      <c r="AY83" s="319"/>
      <c r="AZ83" s="319"/>
      <c r="BA83" s="319"/>
      <c r="BB83" s="319"/>
      <c r="BC83" s="319"/>
      <c r="BD83" s="319"/>
      <c r="BE83" s="319"/>
      <c r="BF83" s="321"/>
      <c r="BG83" s="321"/>
      <c r="BH83" s="321"/>
      <c r="BI83" s="321"/>
      <c r="BJ83" s="321"/>
      <c r="BK83" s="321"/>
      <c r="BL83" s="321"/>
      <c r="BM83" s="321"/>
      <c r="BN83" s="321"/>
      <c r="BO83" s="321"/>
      <c r="BP83" s="321"/>
      <c r="BQ83" s="321"/>
      <c r="BR83" s="321"/>
      <c r="BS83" s="321"/>
      <c r="BT83" s="321"/>
      <c r="BU83" s="321"/>
      <c r="BV83" s="321"/>
      <c r="BW83" s="321"/>
      <c r="BX83" s="321"/>
      <c r="BY83" s="321"/>
      <c r="BZ83" s="321"/>
      <c r="CA83" s="321"/>
      <c r="CB83" s="321"/>
      <c r="CC83" s="321"/>
      <c r="CD83" s="321"/>
      <c r="CE83" s="321"/>
      <c r="CF83" s="321"/>
      <c r="CG83" s="321"/>
      <c r="CH83" s="321"/>
      <c r="CI83" s="321"/>
      <c r="CJ83" s="321"/>
    </row>
    <row r="84" spans="1:88" ht="9" customHeight="1">
      <c r="A84" s="20"/>
      <c r="B84" s="20"/>
      <c r="C84" s="20"/>
      <c r="D84" s="20"/>
      <c r="E84" s="20"/>
      <c r="F84" s="20"/>
      <c r="G84" s="20"/>
      <c r="H84" s="20"/>
      <c r="I84" s="20"/>
      <c r="J84" s="20"/>
      <c r="K84" s="20"/>
      <c r="L84" s="20"/>
      <c r="M84" s="6"/>
      <c r="N84" s="6"/>
      <c r="O84" s="6"/>
      <c r="P84" s="6"/>
      <c r="Q84" s="6"/>
      <c r="R84" s="6"/>
      <c r="S84" s="6"/>
      <c r="T84" s="6"/>
      <c r="U84" s="6"/>
      <c r="V84" s="6"/>
      <c r="W84" s="6"/>
      <c r="X84" s="6"/>
      <c r="Y84" s="6"/>
      <c r="Z84" s="6"/>
      <c r="AA84" s="64"/>
      <c r="AB84" s="64"/>
      <c r="AC84" s="64"/>
      <c r="AD84" s="64"/>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4"/>
      <c r="BG84" s="64"/>
      <c r="BH84" s="64"/>
      <c r="BI84" s="64"/>
      <c r="BJ84" s="64"/>
      <c r="BK84" s="64"/>
      <c r="BL84" s="64"/>
      <c r="BM84" s="64"/>
      <c r="BN84" s="64"/>
      <c r="BO84" s="64"/>
      <c r="BP84" s="64"/>
      <c r="BQ84" s="64"/>
      <c r="BR84" s="64"/>
      <c r="BS84" s="64"/>
      <c r="BT84" s="64"/>
      <c r="BU84" s="64"/>
      <c r="BV84" s="64"/>
      <c r="BW84" s="64"/>
      <c r="BX84" s="64"/>
      <c r="BY84" s="64"/>
      <c r="BZ84" s="64"/>
      <c r="CA84" s="64"/>
      <c r="CB84" s="64"/>
      <c r="CC84" s="64"/>
      <c r="CD84" s="64"/>
      <c r="CE84" s="64"/>
      <c r="CF84" s="64"/>
      <c r="CG84" s="64"/>
      <c r="CH84" s="64"/>
      <c r="CI84" s="64"/>
      <c r="CJ84" s="64"/>
    </row>
    <row r="85" spans="1:88" ht="9" customHeight="1">
      <c r="A85" s="17"/>
      <c r="B85" s="17"/>
      <c r="C85" s="17"/>
      <c r="D85" s="17"/>
      <c r="E85" s="17"/>
      <c r="F85" s="17"/>
      <c r="G85" s="17"/>
      <c r="H85" s="17"/>
      <c r="I85" s="17"/>
      <c r="J85" s="17"/>
      <c r="K85" s="17"/>
      <c r="L85" s="17"/>
      <c r="M85" s="317" t="s">
        <v>24</v>
      </c>
      <c r="N85" s="317"/>
      <c r="O85" s="317"/>
      <c r="P85" s="317"/>
      <c r="Q85" s="317"/>
      <c r="R85" s="317"/>
      <c r="S85" s="317"/>
      <c r="T85" s="317"/>
      <c r="U85" s="317"/>
      <c r="V85" s="317"/>
      <c r="W85" s="317"/>
      <c r="X85" s="317"/>
      <c r="Y85" s="317"/>
      <c r="Z85" s="317"/>
      <c r="AA85" s="318">
        <f>ROUND(為替!L12, 3) * 1</f>
        <v>115.1</v>
      </c>
      <c r="AB85" s="318"/>
      <c r="AC85" s="318"/>
      <c r="AD85" s="318"/>
      <c r="AE85" s="318"/>
      <c r="AF85" s="318"/>
      <c r="AG85" s="318"/>
      <c r="AH85" s="318"/>
      <c r="AI85" s="318"/>
      <c r="AJ85" s="318"/>
      <c r="AK85" s="318"/>
      <c r="AL85" s="318"/>
      <c r="AM85" s="318"/>
      <c r="AN85" s="318"/>
      <c r="AO85" s="318"/>
      <c r="AP85" s="318"/>
      <c r="AQ85" s="318"/>
      <c r="AR85" s="318"/>
      <c r="AS85" s="318"/>
      <c r="AT85" s="318"/>
      <c r="AU85" s="318"/>
      <c r="AV85" s="318"/>
      <c r="AW85" s="318"/>
      <c r="AX85" s="318"/>
      <c r="AY85" s="318"/>
      <c r="AZ85" s="318"/>
      <c r="BA85" s="318"/>
      <c r="BB85" s="318"/>
      <c r="BC85" s="318"/>
      <c r="BD85" s="318"/>
      <c r="BE85" s="318"/>
      <c r="BF85" s="320">
        <f>ROUND(為替!M12, 3) * 1</f>
        <v>110</v>
      </c>
      <c r="BG85" s="320"/>
      <c r="BH85" s="320"/>
      <c r="BI85" s="320"/>
      <c r="BJ85" s="320"/>
      <c r="BK85" s="320"/>
      <c r="BL85" s="320"/>
      <c r="BM85" s="320"/>
      <c r="BN85" s="320"/>
      <c r="BO85" s="320"/>
      <c r="BP85" s="320"/>
      <c r="BQ85" s="320"/>
      <c r="BR85" s="320"/>
      <c r="BS85" s="320"/>
      <c r="BT85" s="320"/>
      <c r="BU85" s="320"/>
      <c r="BV85" s="320"/>
      <c r="BW85" s="320"/>
      <c r="BX85" s="320"/>
      <c r="BY85" s="320"/>
      <c r="BZ85" s="320"/>
      <c r="CA85" s="320"/>
      <c r="CB85" s="320"/>
      <c r="CC85" s="320"/>
      <c r="CD85" s="320"/>
      <c r="CE85" s="320"/>
      <c r="CF85" s="320"/>
      <c r="CG85" s="320"/>
      <c r="CH85" s="320"/>
      <c r="CI85" s="320"/>
      <c r="CJ85" s="320"/>
    </row>
    <row r="86" spans="1:88" ht="9" customHeight="1">
      <c r="A86" s="17"/>
      <c r="B86" s="17"/>
      <c r="C86" s="17"/>
      <c r="D86" s="17"/>
      <c r="E86" s="17"/>
      <c r="F86" s="17"/>
      <c r="G86" s="17"/>
      <c r="H86" s="17"/>
      <c r="I86" s="17"/>
      <c r="J86" s="17"/>
      <c r="K86" s="17"/>
      <c r="L86" s="17"/>
      <c r="M86" s="317"/>
      <c r="N86" s="317"/>
      <c r="O86" s="317"/>
      <c r="P86" s="317"/>
      <c r="Q86" s="317"/>
      <c r="R86" s="317"/>
      <c r="S86" s="317"/>
      <c r="T86" s="317"/>
      <c r="U86" s="317"/>
      <c r="V86" s="317"/>
      <c r="W86" s="317"/>
      <c r="X86" s="317"/>
      <c r="Y86" s="317"/>
      <c r="Z86" s="317"/>
      <c r="AA86" s="318"/>
      <c r="AB86" s="318"/>
      <c r="AC86" s="318"/>
      <c r="AD86" s="318"/>
      <c r="AE86" s="318"/>
      <c r="AF86" s="318"/>
      <c r="AG86" s="318"/>
      <c r="AH86" s="318"/>
      <c r="AI86" s="318"/>
      <c r="AJ86" s="318"/>
      <c r="AK86" s="318"/>
      <c r="AL86" s="318"/>
      <c r="AM86" s="318"/>
      <c r="AN86" s="318"/>
      <c r="AO86" s="318"/>
      <c r="AP86" s="318"/>
      <c r="AQ86" s="318"/>
      <c r="AR86" s="318"/>
      <c r="AS86" s="318"/>
      <c r="AT86" s="318"/>
      <c r="AU86" s="318"/>
      <c r="AV86" s="318"/>
      <c r="AW86" s="318"/>
      <c r="AX86" s="318"/>
      <c r="AY86" s="318"/>
      <c r="AZ86" s="318"/>
      <c r="BA86" s="318"/>
      <c r="BB86" s="318"/>
      <c r="BC86" s="318"/>
      <c r="BD86" s="318"/>
      <c r="BE86" s="318"/>
      <c r="BF86" s="320"/>
      <c r="BG86" s="320"/>
      <c r="BH86" s="320"/>
      <c r="BI86" s="320"/>
      <c r="BJ86" s="320"/>
      <c r="BK86" s="320"/>
      <c r="BL86" s="320"/>
      <c r="BM86" s="320"/>
      <c r="BN86" s="320"/>
      <c r="BO86" s="320"/>
      <c r="BP86" s="320"/>
      <c r="BQ86" s="320"/>
      <c r="BR86" s="320"/>
      <c r="BS86" s="320"/>
      <c r="BT86" s="320"/>
      <c r="BU86" s="320"/>
      <c r="BV86" s="320"/>
      <c r="BW86" s="320"/>
      <c r="BX86" s="320"/>
      <c r="BY86" s="320"/>
      <c r="BZ86" s="320"/>
      <c r="CA86" s="320"/>
      <c r="CB86" s="320"/>
      <c r="CC86" s="320"/>
      <c r="CD86" s="320"/>
      <c r="CE86" s="320"/>
      <c r="CF86" s="320"/>
      <c r="CG86" s="320"/>
      <c r="CH86" s="320"/>
      <c r="CI86" s="320"/>
      <c r="CJ86" s="320"/>
    </row>
    <row r="87" spans="1:88" ht="9" customHeight="1">
      <c r="A87" s="17"/>
      <c r="B87" s="17"/>
      <c r="C87" s="17"/>
      <c r="D87" s="17"/>
      <c r="E87" s="17"/>
      <c r="F87" s="17"/>
      <c r="G87" s="17"/>
      <c r="H87" s="17"/>
      <c r="I87" s="17"/>
      <c r="J87" s="17"/>
      <c r="K87" s="17"/>
      <c r="L87" s="17"/>
      <c r="M87" s="317"/>
      <c r="N87" s="317"/>
      <c r="O87" s="317"/>
      <c r="P87" s="317"/>
      <c r="Q87" s="317"/>
      <c r="R87" s="317"/>
      <c r="S87" s="317"/>
      <c r="T87" s="317"/>
      <c r="U87" s="317"/>
      <c r="V87" s="317"/>
      <c r="W87" s="317"/>
      <c r="X87" s="317"/>
      <c r="Y87" s="317"/>
      <c r="Z87" s="317"/>
      <c r="AA87" s="318"/>
      <c r="AB87" s="318"/>
      <c r="AC87" s="318"/>
      <c r="AD87" s="318"/>
      <c r="AE87" s="318"/>
      <c r="AF87" s="318"/>
      <c r="AG87" s="318"/>
      <c r="AH87" s="318"/>
      <c r="AI87" s="318"/>
      <c r="AJ87" s="318"/>
      <c r="AK87" s="318"/>
      <c r="AL87" s="318"/>
      <c r="AM87" s="318"/>
      <c r="AN87" s="318"/>
      <c r="AO87" s="318"/>
      <c r="AP87" s="318"/>
      <c r="AQ87" s="318"/>
      <c r="AR87" s="318"/>
      <c r="AS87" s="318"/>
      <c r="AT87" s="318"/>
      <c r="AU87" s="318"/>
      <c r="AV87" s="318"/>
      <c r="AW87" s="318"/>
      <c r="AX87" s="318"/>
      <c r="AY87" s="318"/>
      <c r="AZ87" s="318"/>
      <c r="BA87" s="318"/>
      <c r="BB87" s="318"/>
      <c r="BC87" s="318"/>
      <c r="BD87" s="318"/>
      <c r="BE87" s="318"/>
      <c r="BF87" s="320"/>
      <c r="BG87" s="320"/>
      <c r="BH87" s="320"/>
      <c r="BI87" s="320"/>
      <c r="BJ87" s="320"/>
      <c r="BK87" s="320"/>
      <c r="BL87" s="320"/>
      <c r="BM87" s="320"/>
      <c r="BN87" s="320"/>
      <c r="BO87" s="320"/>
      <c r="BP87" s="320"/>
      <c r="BQ87" s="320"/>
      <c r="BR87" s="320"/>
      <c r="BS87" s="320"/>
      <c r="BT87" s="320"/>
      <c r="BU87" s="320"/>
      <c r="BV87" s="320"/>
      <c r="BW87" s="320"/>
      <c r="BX87" s="320"/>
      <c r="BY87" s="320"/>
      <c r="BZ87" s="320"/>
      <c r="CA87" s="320"/>
      <c r="CB87" s="320"/>
      <c r="CC87" s="320"/>
      <c r="CD87" s="320"/>
      <c r="CE87" s="320"/>
      <c r="CF87" s="320"/>
      <c r="CG87" s="320"/>
      <c r="CH87" s="320"/>
      <c r="CI87" s="320"/>
      <c r="CJ87" s="320"/>
    </row>
    <row r="88" spans="1:88" ht="9" customHeight="1">
      <c r="A88" s="17"/>
      <c r="B88" s="17"/>
      <c r="C88" s="17"/>
      <c r="D88" s="17"/>
      <c r="E88" s="17"/>
      <c r="F88" s="17"/>
      <c r="G88" s="17"/>
      <c r="H88" s="17"/>
      <c r="I88" s="17"/>
      <c r="J88" s="17"/>
      <c r="K88" s="17"/>
      <c r="L88" s="17"/>
      <c r="M88" s="317"/>
      <c r="N88" s="317"/>
      <c r="O88" s="317"/>
      <c r="P88" s="317"/>
      <c r="Q88" s="317"/>
      <c r="R88" s="317"/>
      <c r="S88" s="317"/>
      <c r="T88" s="317"/>
      <c r="U88" s="317"/>
      <c r="V88" s="317"/>
      <c r="W88" s="317"/>
      <c r="X88" s="317"/>
      <c r="Y88" s="317"/>
      <c r="Z88" s="317"/>
      <c r="AA88" s="318"/>
      <c r="AB88" s="318"/>
      <c r="AC88" s="318"/>
      <c r="AD88" s="318"/>
      <c r="AE88" s="318"/>
      <c r="AF88" s="318"/>
      <c r="AG88" s="318"/>
      <c r="AH88" s="318"/>
      <c r="AI88" s="318"/>
      <c r="AJ88" s="318"/>
      <c r="AK88" s="318"/>
      <c r="AL88" s="318"/>
      <c r="AM88" s="318"/>
      <c r="AN88" s="318"/>
      <c r="AO88" s="318"/>
      <c r="AP88" s="318"/>
      <c r="AQ88" s="318"/>
      <c r="AR88" s="318"/>
      <c r="AS88" s="318"/>
      <c r="AT88" s="318"/>
      <c r="AU88" s="318"/>
      <c r="AV88" s="318"/>
      <c r="AW88" s="318"/>
      <c r="AX88" s="318"/>
      <c r="AY88" s="318"/>
      <c r="AZ88" s="318"/>
      <c r="BA88" s="318"/>
      <c r="BB88" s="318"/>
      <c r="BC88" s="318"/>
      <c r="BD88" s="318"/>
      <c r="BE88" s="318"/>
      <c r="BF88" s="320"/>
      <c r="BG88" s="320"/>
      <c r="BH88" s="320"/>
      <c r="BI88" s="320"/>
      <c r="BJ88" s="320"/>
      <c r="BK88" s="320"/>
      <c r="BL88" s="320"/>
      <c r="BM88" s="320"/>
      <c r="BN88" s="320"/>
      <c r="BO88" s="320"/>
      <c r="BP88" s="320"/>
      <c r="BQ88" s="320"/>
      <c r="BR88" s="320"/>
      <c r="BS88" s="320"/>
      <c r="BT88" s="320"/>
      <c r="BU88" s="320"/>
      <c r="BV88" s="320"/>
      <c r="BW88" s="320"/>
      <c r="BX88" s="320"/>
      <c r="BY88" s="320"/>
      <c r="BZ88" s="320"/>
      <c r="CA88" s="320"/>
      <c r="CB88" s="320"/>
      <c r="CC88" s="320"/>
      <c r="CD88" s="320"/>
      <c r="CE88" s="320"/>
      <c r="CF88" s="320"/>
      <c r="CG88" s="320"/>
      <c r="CH88" s="320"/>
      <c r="CI88" s="320"/>
      <c r="CJ88" s="320"/>
    </row>
    <row r="89" spans="1:88" ht="9" customHeight="1">
      <c r="A89" s="17"/>
      <c r="B89" s="17"/>
      <c r="C89" s="17"/>
      <c r="D89" s="17"/>
      <c r="E89" s="17"/>
      <c r="F89" s="17"/>
      <c r="G89" s="17"/>
      <c r="H89" s="17"/>
      <c r="I89" s="17"/>
      <c r="J89" s="17"/>
      <c r="K89" s="17"/>
      <c r="L89" s="17"/>
      <c r="M89" s="317"/>
      <c r="N89" s="317"/>
      <c r="O89" s="317"/>
      <c r="P89" s="317"/>
      <c r="Q89" s="317"/>
      <c r="R89" s="317"/>
      <c r="S89" s="317"/>
      <c r="T89" s="317"/>
      <c r="U89" s="317"/>
      <c r="V89" s="317"/>
      <c r="W89" s="317"/>
      <c r="X89" s="317"/>
      <c r="Y89" s="317"/>
      <c r="Z89" s="317"/>
      <c r="AA89" s="318"/>
      <c r="AB89" s="318"/>
      <c r="AC89" s="318"/>
      <c r="AD89" s="318"/>
      <c r="AE89" s="318"/>
      <c r="AF89" s="318"/>
      <c r="AG89" s="318"/>
      <c r="AH89" s="318"/>
      <c r="AI89" s="318"/>
      <c r="AJ89" s="318"/>
      <c r="AK89" s="318"/>
      <c r="AL89" s="318"/>
      <c r="AM89" s="318"/>
      <c r="AN89" s="318"/>
      <c r="AO89" s="318"/>
      <c r="AP89" s="318"/>
      <c r="AQ89" s="318"/>
      <c r="AR89" s="318"/>
      <c r="AS89" s="318"/>
      <c r="AT89" s="318"/>
      <c r="AU89" s="318"/>
      <c r="AV89" s="318"/>
      <c r="AW89" s="318"/>
      <c r="AX89" s="318"/>
      <c r="AY89" s="318"/>
      <c r="AZ89" s="318"/>
      <c r="BA89" s="318"/>
      <c r="BB89" s="318"/>
      <c r="BC89" s="318"/>
      <c r="BD89" s="318"/>
      <c r="BE89" s="318"/>
      <c r="BF89" s="320"/>
      <c r="BG89" s="320"/>
      <c r="BH89" s="320"/>
      <c r="BI89" s="320"/>
      <c r="BJ89" s="320"/>
      <c r="BK89" s="320"/>
      <c r="BL89" s="320"/>
      <c r="BM89" s="320"/>
      <c r="BN89" s="320"/>
      <c r="BO89" s="320"/>
      <c r="BP89" s="320"/>
      <c r="BQ89" s="320"/>
      <c r="BR89" s="320"/>
      <c r="BS89" s="320"/>
      <c r="BT89" s="320"/>
      <c r="BU89" s="320"/>
      <c r="BV89" s="320"/>
      <c r="BW89" s="320"/>
      <c r="BX89" s="320"/>
      <c r="BY89" s="320"/>
      <c r="BZ89" s="320"/>
      <c r="CA89" s="320"/>
      <c r="CB89" s="320"/>
      <c r="CC89" s="320"/>
      <c r="CD89" s="320"/>
      <c r="CE89" s="320"/>
      <c r="CF89" s="320"/>
      <c r="CG89" s="320"/>
      <c r="CH89" s="320"/>
      <c r="CI89" s="320"/>
      <c r="CJ89" s="320"/>
    </row>
    <row r="90" spans="1:88" ht="9" customHeight="1">
      <c r="A90" s="17"/>
      <c r="B90" s="17"/>
      <c r="C90" s="17"/>
      <c r="D90" s="17"/>
      <c r="E90" s="17"/>
      <c r="F90" s="17"/>
      <c r="G90" s="17"/>
      <c r="H90" s="17"/>
      <c r="I90" s="17"/>
      <c r="J90" s="17"/>
      <c r="K90" s="17"/>
      <c r="L90" s="17"/>
      <c r="M90" s="317"/>
      <c r="N90" s="317"/>
      <c r="O90" s="317"/>
      <c r="P90" s="317"/>
      <c r="Q90" s="317"/>
      <c r="R90" s="317"/>
      <c r="S90" s="317"/>
      <c r="T90" s="317"/>
      <c r="U90" s="317"/>
      <c r="V90" s="317"/>
      <c r="W90" s="317"/>
      <c r="X90" s="317"/>
      <c r="Y90" s="317"/>
      <c r="Z90" s="317"/>
      <c r="AA90" s="318"/>
      <c r="AB90" s="318"/>
      <c r="AC90" s="318"/>
      <c r="AD90" s="318"/>
      <c r="AE90" s="318"/>
      <c r="AF90" s="318"/>
      <c r="AG90" s="318"/>
      <c r="AH90" s="318"/>
      <c r="AI90" s="318"/>
      <c r="AJ90" s="318"/>
      <c r="AK90" s="318"/>
      <c r="AL90" s="318"/>
      <c r="AM90" s="318"/>
      <c r="AN90" s="318"/>
      <c r="AO90" s="318"/>
      <c r="AP90" s="318"/>
      <c r="AQ90" s="318"/>
      <c r="AR90" s="318"/>
      <c r="AS90" s="318"/>
      <c r="AT90" s="318"/>
      <c r="AU90" s="318"/>
      <c r="AV90" s="318"/>
      <c r="AW90" s="318"/>
      <c r="AX90" s="318"/>
      <c r="AY90" s="318"/>
      <c r="AZ90" s="318"/>
      <c r="BA90" s="318"/>
      <c r="BB90" s="318"/>
      <c r="BC90" s="318"/>
      <c r="BD90" s="318"/>
      <c r="BE90" s="318"/>
      <c r="BF90" s="320"/>
      <c r="BG90" s="320"/>
      <c r="BH90" s="320"/>
      <c r="BI90" s="320"/>
      <c r="BJ90" s="320"/>
      <c r="BK90" s="320"/>
      <c r="BL90" s="320"/>
      <c r="BM90" s="320"/>
      <c r="BN90" s="320"/>
      <c r="BO90" s="320"/>
      <c r="BP90" s="320"/>
      <c r="BQ90" s="320"/>
      <c r="BR90" s="320"/>
      <c r="BS90" s="320"/>
      <c r="BT90" s="320"/>
      <c r="BU90" s="320"/>
      <c r="BV90" s="320"/>
      <c r="BW90" s="320"/>
      <c r="BX90" s="320"/>
      <c r="BY90" s="320"/>
      <c r="BZ90" s="320"/>
      <c r="CA90" s="320"/>
      <c r="CB90" s="320"/>
      <c r="CC90" s="320"/>
      <c r="CD90" s="320"/>
      <c r="CE90" s="320"/>
      <c r="CF90" s="320"/>
      <c r="CG90" s="320"/>
      <c r="CH90" s="320"/>
      <c r="CI90" s="320"/>
      <c r="CJ90" s="320"/>
    </row>
    <row r="91" spans="1:88" ht="9" customHeight="1">
      <c r="A91" s="17"/>
      <c r="B91" s="17"/>
      <c r="C91" s="17"/>
      <c r="D91" s="17"/>
      <c r="E91" s="17"/>
      <c r="F91" s="17"/>
      <c r="G91" s="17"/>
      <c r="H91" s="17"/>
      <c r="I91" s="17"/>
      <c r="J91" s="17"/>
      <c r="K91" s="17"/>
      <c r="L91" s="17"/>
      <c r="M91" s="256" t="s">
        <v>18</v>
      </c>
      <c r="N91" s="256"/>
      <c r="O91" s="256"/>
      <c r="P91" s="256"/>
      <c r="Q91" s="256"/>
      <c r="R91" s="256"/>
      <c r="S91" s="256"/>
      <c r="T91" s="256"/>
      <c r="U91" s="256"/>
      <c r="V91" s="256"/>
      <c r="W91" s="256"/>
      <c r="X91" s="256"/>
      <c r="Y91" s="256"/>
      <c r="Z91" s="256"/>
      <c r="AA91" s="318"/>
      <c r="AB91" s="318"/>
      <c r="AC91" s="318"/>
      <c r="AD91" s="318"/>
      <c r="AE91" s="318"/>
      <c r="AF91" s="318"/>
      <c r="AG91" s="318"/>
      <c r="AH91" s="318"/>
      <c r="AI91" s="318"/>
      <c r="AJ91" s="318"/>
      <c r="AK91" s="318"/>
      <c r="AL91" s="318"/>
      <c r="AM91" s="318"/>
      <c r="AN91" s="318"/>
      <c r="AO91" s="318"/>
      <c r="AP91" s="318"/>
      <c r="AQ91" s="318"/>
      <c r="AR91" s="318"/>
      <c r="AS91" s="318"/>
      <c r="AT91" s="318"/>
      <c r="AU91" s="318"/>
      <c r="AV91" s="318"/>
      <c r="AW91" s="318"/>
      <c r="AX91" s="318"/>
      <c r="AY91" s="318"/>
      <c r="AZ91" s="318"/>
      <c r="BA91" s="318"/>
      <c r="BB91" s="318"/>
      <c r="BC91" s="318"/>
      <c r="BD91" s="318"/>
      <c r="BE91" s="318"/>
      <c r="BF91" s="320"/>
      <c r="BG91" s="320"/>
      <c r="BH91" s="320"/>
      <c r="BI91" s="320"/>
      <c r="BJ91" s="320"/>
      <c r="BK91" s="320"/>
      <c r="BL91" s="320"/>
      <c r="BM91" s="320"/>
      <c r="BN91" s="320"/>
      <c r="BO91" s="320"/>
      <c r="BP91" s="320"/>
      <c r="BQ91" s="320"/>
      <c r="BR91" s="320"/>
      <c r="BS91" s="320"/>
      <c r="BT91" s="320"/>
      <c r="BU91" s="320"/>
      <c r="BV91" s="320"/>
      <c r="BW91" s="320"/>
      <c r="BX91" s="320"/>
      <c r="BY91" s="320"/>
      <c r="BZ91" s="320"/>
      <c r="CA91" s="320"/>
      <c r="CB91" s="320"/>
      <c r="CC91" s="320"/>
      <c r="CD91" s="320"/>
      <c r="CE91" s="320"/>
      <c r="CF91" s="320"/>
      <c r="CG91" s="320"/>
      <c r="CH91" s="320"/>
      <c r="CI91" s="320"/>
      <c r="CJ91" s="320"/>
    </row>
    <row r="92" spans="1:88" ht="9" customHeight="1">
      <c r="A92" s="17"/>
      <c r="B92" s="17"/>
      <c r="C92" s="17"/>
      <c r="D92" s="17"/>
      <c r="E92" s="17"/>
      <c r="F92" s="17"/>
      <c r="G92" s="17"/>
      <c r="H92" s="17"/>
      <c r="I92" s="17"/>
      <c r="J92" s="17"/>
      <c r="K92" s="17"/>
      <c r="L92" s="17"/>
      <c r="M92" s="256"/>
      <c r="N92" s="256"/>
      <c r="O92" s="256"/>
      <c r="P92" s="256"/>
      <c r="Q92" s="256"/>
      <c r="R92" s="256"/>
      <c r="S92" s="256"/>
      <c r="T92" s="256"/>
      <c r="U92" s="256"/>
      <c r="V92" s="256"/>
      <c r="W92" s="256"/>
      <c r="X92" s="256"/>
      <c r="Y92" s="256"/>
      <c r="Z92" s="256"/>
      <c r="AA92" s="318"/>
      <c r="AB92" s="318"/>
      <c r="AC92" s="318"/>
      <c r="AD92" s="318"/>
      <c r="AE92" s="318"/>
      <c r="AF92" s="318"/>
      <c r="AG92" s="318"/>
      <c r="AH92" s="318"/>
      <c r="AI92" s="318"/>
      <c r="AJ92" s="318"/>
      <c r="AK92" s="318"/>
      <c r="AL92" s="318"/>
      <c r="AM92" s="318"/>
      <c r="AN92" s="318"/>
      <c r="AO92" s="318"/>
      <c r="AP92" s="318"/>
      <c r="AQ92" s="318"/>
      <c r="AR92" s="318"/>
      <c r="AS92" s="318"/>
      <c r="AT92" s="318"/>
      <c r="AU92" s="318"/>
      <c r="AV92" s="318"/>
      <c r="AW92" s="318"/>
      <c r="AX92" s="318"/>
      <c r="AY92" s="318"/>
      <c r="AZ92" s="318"/>
      <c r="BA92" s="318"/>
      <c r="BB92" s="318"/>
      <c r="BC92" s="318"/>
      <c r="BD92" s="318"/>
      <c r="BE92" s="318"/>
      <c r="BF92" s="320"/>
      <c r="BG92" s="320"/>
      <c r="BH92" s="320"/>
      <c r="BI92" s="320"/>
      <c r="BJ92" s="320"/>
      <c r="BK92" s="320"/>
      <c r="BL92" s="320"/>
      <c r="BM92" s="320"/>
      <c r="BN92" s="320"/>
      <c r="BO92" s="320"/>
      <c r="BP92" s="320"/>
      <c r="BQ92" s="320"/>
      <c r="BR92" s="320"/>
      <c r="BS92" s="320"/>
      <c r="BT92" s="320"/>
      <c r="BU92" s="320"/>
      <c r="BV92" s="320"/>
      <c r="BW92" s="320"/>
      <c r="BX92" s="320"/>
      <c r="BY92" s="320"/>
      <c r="BZ92" s="320"/>
      <c r="CA92" s="320"/>
      <c r="CB92" s="320"/>
      <c r="CC92" s="320"/>
      <c r="CD92" s="320"/>
      <c r="CE92" s="320"/>
      <c r="CF92" s="320"/>
      <c r="CG92" s="320"/>
      <c r="CH92" s="320"/>
      <c r="CI92" s="320"/>
      <c r="CJ92" s="320"/>
    </row>
    <row r="93" spans="1:88" ht="9" customHeight="1">
      <c r="A93" s="17"/>
      <c r="B93" s="17"/>
      <c r="C93" s="17"/>
      <c r="D93" s="17"/>
      <c r="E93" s="17"/>
      <c r="F93" s="17"/>
      <c r="G93" s="17"/>
      <c r="H93" s="17"/>
      <c r="I93" s="17"/>
      <c r="J93" s="17"/>
      <c r="K93" s="17"/>
      <c r="L93" s="17"/>
      <c r="M93" s="256"/>
      <c r="N93" s="256"/>
      <c r="O93" s="256"/>
      <c r="P93" s="256"/>
      <c r="Q93" s="256"/>
      <c r="R93" s="256"/>
      <c r="S93" s="256"/>
      <c r="T93" s="256"/>
      <c r="U93" s="256"/>
      <c r="V93" s="256"/>
      <c r="W93" s="256"/>
      <c r="X93" s="256"/>
      <c r="Y93" s="256"/>
      <c r="Z93" s="256"/>
      <c r="AA93" s="318"/>
      <c r="AB93" s="318"/>
      <c r="AC93" s="318"/>
      <c r="AD93" s="318"/>
      <c r="AE93" s="318"/>
      <c r="AF93" s="318"/>
      <c r="AG93" s="318"/>
      <c r="AH93" s="318"/>
      <c r="AI93" s="318"/>
      <c r="AJ93" s="318"/>
      <c r="AK93" s="318"/>
      <c r="AL93" s="318"/>
      <c r="AM93" s="318"/>
      <c r="AN93" s="318"/>
      <c r="AO93" s="318"/>
      <c r="AP93" s="318"/>
      <c r="AQ93" s="318"/>
      <c r="AR93" s="318"/>
      <c r="AS93" s="318"/>
      <c r="AT93" s="318"/>
      <c r="AU93" s="318"/>
      <c r="AV93" s="318"/>
      <c r="AW93" s="318"/>
      <c r="AX93" s="318"/>
      <c r="AY93" s="318"/>
      <c r="AZ93" s="318"/>
      <c r="BA93" s="318"/>
      <c r="BB93" s="318"/>
      <c r="BC93" s="318"/>
      <c r="BD93" s="318"/>
      <c r="BE93" s="318"/>
      <c r="BF93" s="320"/>
      <c r="BG93" s="320"/>
      <c r="BH93" s="320"/>
      <c r="BI93" s="320"/>
      <c r="BJ93" s="320"/>
      <c r="BK93" s="320"/>
      <c r="BL93" s="320"/>
      <c r="BM93" s="320"/>
      <c r="BN93" s="320"/>
      <c r="BO93" s="320"/>
      <c r="BP93" s="320"/>
      <c r="BQ93" s="320"/>
      <c r="BR93" s="320"/>
      <c r="BS93" s="320"/>
      <c r="BT93" s="320"/>
      <c r="BU93" s="320"/>
      <c r="BV93" s="320"/>
      <c r="BW93" s="320"/>
      <c r="BX93" s="320"/>
      <c r="BY93" s="320"/>
      <c r="BZ93" s="320"/>
      <c r="CA93" s="320"/>
      <c r="CB93" s="320"/>
      <c r="CC93" s="320"/>
      <c r="CD93" s="320"/>
      <c r="CE93" s="320"/>
      <c r="CF93" s="320"/>
      <c r="CG93" s="320"/>
      <c r="CH93" s="320"/>
      <c r="CI93" s="320"/>
      <c r="CJ93" s="320"/>
    </row>
    <row r="94" spans="1:88" ht="9" customHeight="1" thickBot="1">
      <c r="A94" s="19"/>
      <c r="B94" s="19"/>
      <c r="C94" s="19"/>
      <c r="D94" s="19"/>
      <c r="E94" s="19"/>
      <c r="F94" s="19"/>
      <c r="G94" s="19"/>
      <c r="H94" s="19"/>
      <c r="I94" s="19"/>
      <c r="J94" s="19"/>
      <c r="K94" s="19"/>
      <c r="L94" s="19"/>
      <c r="M94" s="5"/>
      <c r="N94" s="5"/>
      <c r="O94" s="5"/>
      <c r="P94" s="5"/>
      <c r="Q94" s="5"/>
      <c r="R94" s="5"/>
      <c r="S94" s="5"/>
      <c r="T94" s="5"/>
      <c r="U94" s="5"/>
      <c r="V94" s="5"/>
      <c r="W94" s="5"/>
      <c r="X94" s="5"/>
      <c r="Y94" s="5"/>
      <c r="Z94" s="5"/>
      <c r="AA94" s="319"/>
      <c r="AB94" s="319"/>
      <c r="AC94" s="319"/>
      <c r="AD94" s="319"/>
      <c r="AE94" s="319"/>
      <c r="AF94" s="319"/>
      <c r="AG94" s="319"/>
      <c r="AH94" s="319"/>
      <c r="AI94" s="319"/>
      <c r="AJ94" s="319"/>
      <c r="AK94" s="319"/>
      <c r="AL94" s="319"/>
      <c r="AM94" s="319"/>
      <c r="AN94" s="319"/>
      <c r="AO94" s="319"/>
      <c r="AP94" s="319"/>
      <c r="AQ94" s="319"/>
      <c r="AR94" s="319"/>
      <c r="AS94" s="319"/>
      <c r="AT94" s="319"/>
      <c r="AU94" s="319"/>
      <c r="AV94" s="319"/>
      <c r="AW94" s="319"/>
      <c r="AX94" s="319"/>
      <c r="AY94" s="319"/>
      <c r="AZ94" s="319"/>
      <c r="BA94" s="319"/>
      <c r="BB94" s="319"/>
      <c r="BC94" s="319"/>
      <c r="BD94" s="319"/>
      <c r="BE94" s="319"/>
      <c r="BF94" s="321"/>
      <c r="BG94" s="321"/>
      <c r="BH94" s="321"/>
      <c r="BI94" s="321"/>
      <c r="BJ94" s="321"/>
      <c r="BK94" s="321"/>
      <c r="BL94" s="321"/>
      <c r="BM94" s="321"/>
      <c r="BN94" s="321"/>
      <c r="BO94" s="321"/>
      <c r="BP94" s="321"/>
      <c r="BQ94" s="321"/>
      <c r="BR94" s="321"/>
      <c r="BS94" s="321"/>
      <c r="BT94" s="321"/>
      <c r="BU94" s="321"/>
      <c r="BV94" s="321"/>
      <c r="BW94" s="321"/>
      <c r="BX94" s="321"/>
      <c r="BY94" s="321"/>
      <c r="BZ94" s="321"/>
      <c r="CA94" s="321"/>
      <c r="CB94" s="321"/>
      <c r="CC94" s="321"/>
      <c r="CD94" s="321"/>
      <c r="CE94" s="321"/>
      <c r="CF94" s="321"/>
      <c r="CG94" s="321"/>
      <c r="CH94" s="321"/>
      <c r="CI94" s="321"/>
      <c r="CJ94" s="321"/>
    </row>
    <row r="95" spans="1:88" ht="9" customHeight="1">
      <c r="A95" s="17"/>
      <c r="B95" s="17"/>
      <c r="C95" s="17"/>
      <c r="D95" s="17"/>
      <c r="E95" s="17"/>
      <c r="F95" s="17"/>
      <c r="G95" s="17"/>
      <c r="H95" s="17"/>
      <c r="I95" s="17"/>
      <c r="J95" s="17"/>
      <c r="K95" s="17"/>
      <c r="L95" s="17"/>
      <c r="AA95" s="65"/>
      <c r="AB95" s="65"/>
      <c r="AC95" s="65"/>
      <c r="AD95" s="65"/>
      <c r="AE95" s="65"/>
      <c r="AF95" s="65"/>
      <c r="AG95" s="65"/>
      <c r="AH95" s="65"/>
      <c r="AI95" s="65"/>
      <c r="AJ95" s="65"/>
      <c r="AK95" s="65"/>
      <c r="AL95" s="65"/>
      <c r="AM95" s="65"/>
      <c r="AN95" s="65"/>
      <c r="AO95" s="65"/>
      <c r="AP95" s="65"/>
      <c r="AQ95" s="65"/>
      <c r="AR95" s="65"/>
      <c r="AS95" s="65"/>
      <c r="AT95" s="65"/>
      <c r="AU95" s="65"/>
      <c r="AV95" s="65"/>
      <c r="AW95" s="65"/>
      <c r="AX95" s="65"/>
      <c r="AY95" s="65"/>
      <c r="AZ95" s="65"/>
      <c r="BA95" s="65"/>
      <c r="BB95" s="65"/>
      <c r="BC95" s="65"/>
      <c r="BD95" s="65"/>
      <c r="BE95" s="65"/>
      <c r="BF95" s="65"/>
      <c r="BG95" s="65"/>
      <c r="BH95" s="65"/>
      <c r="BI95" s="65"/>
      <c r="BJ95" s="65"/>
      <c r="BK95" s="65"/>
      <c r="BL95" s="65"/>
      <c r="BM95" s="65"/>
      <c r="BN95" s="65"/>
      <c r="BO95" s="65"/>
      <c r="BP95" s="65"/>
      <c r="BQ95" s="65"/>
      <c r="BR95" s="65"/>
      <c r="BS95" s="65"/>
      <c r="BT95" s="65"/>
      <c r="BU95" s="65"/>
      <c r="BV95" s="65"/>
      <c r="BW95" s="65"/>
      <c r="BX95" s="65"/>
      <c r="BY95" s="65"/>
      <c r="BZ95" s="65"/>
      <c r="CA95" s="65"/>
      <c r="CB95" s="65"/>
      <c r="CC95" s="65"/>
      <c r="CD95" s="65"/>
      <c r="CE95" s="65"/>
      <c r="CF95" s="65"/>
      <c r="CG95" s="65"/>
      <c r="CH95" s="65"/>
      <c r="CI95" s="65"/>
      <c r="CJ95" s="65"/>
    </row>
    <row r="96" spans="1:88" ht="9" customHeight="1">
      <c r="A96" s="17"/>
      <c r="B96" s="17"/>
      <c r="C96" s="17"/>
      <c r="D96" s="17"/>
      <c r="E96" s="17"/>
      <c r="F96" s="17"/>
      <c r="G96" s="17"/>
      <c r="H96" s="17"/>
      <c r="I96" s="17"/>
      <c r="J96" s="17"/>
      <c r="K96" s="17"/>
      <c r="L96" s="17"/>
      <c r="M96" s="317" t="s">
        <v>134</v>
      </c>
      <c r="N96" s="317"/>
      <c r="O96" s="317"/>
      <c r="P96" s="317"/>
      <c r="Q96" s="317"/>
      <c r="R96" s="317"/>
      <c r="S96" s="317"/>
      <c r="T96" s="317"/>
      <c r="U96" s="317"/>
      <c r="V96" s="317"/>
      <c r="W96" s="317"/>
      <c r="X96" s="317"/>
      <c r="Y96" s="317"/>
      <c r="Z96" s="317"/>
      <c r="AA96" s="318">
        <f>ROUND(為替!N12, 3) * 1</f>
        <v>123.9</v>
      </c>
      <c r="AB96" s="318"/>
      <c r="AC96" s="318"/>
      <c r="AD96" s="318"/>
      <c r="AE96" s="318"/>
      <c r="AF96" s="318"/>
      <c r="AG96" s="318"/>
      <c r="AH96" s="318"/>
      <c r="AI96" s="318"/>
      <c r="AJ96" s="318"/>
      <c r="AK96" s="318"/>
      <c r="AL96" s="318"/>
      <c r="AM96" s="318"/>
      <c r="AN96" s="318"/>
      <c r="AO96" s="318"/>
      <c r="AP96" s="318"/>
      <c r="AQ96" s="318"/>
      <c r="AR96" s="318"/>
      <c r="AS96" s="318"/>
      <c r="AT96" s="318"/>
      <c r="AU96" s="318"/>
      <c r="AV96" s="318"/>
      <c r="AW96" s="318"/>
      <c r="AX96" s="318"/>
      <c r="AY96" s="318"/>
      <c r="AZ96" s="318"/>
      <c r="BA96" s="318"/>
      <c r="BB96" s="318"/>
      <c r="BC96" s="318"/>
      <c r="BD96" s="318"/>
      <c r="BE96" s="318"/>
      <c r="BF96" s="320">
        <f>ROUND(為替!O12, 3) * 1</f>
        <v>119</v>
      </c>
      <c r="BG96" s="320"/>
      <c r="BH96" s="320"/>
      <c r="BI96" s="320"/>
      <c r="BJ96" s="320"/>
      <c r="BK96" s="320"/>
      <c r="BL96" s="320"/>
      <c r="BM96" s="320"/>
      <c r="BN96" s="320"/>
      <c r="BO96" s="320"/>
      <c r="BP96" s="320"/>
      <c r="BQ96" s="320"/>
      <c r="BR96" s="320"/>
      <c r="BS96" s="320"/>
      <c r="BT96" s="320"/>
      <c r="BU96" s="320"/>
      <c r="BV96" s="320"/>
      <c r="BW96" s="320"/>
      <c r="BX96" s="320"/>
      <c r="BY96" s="320"/>
      <c r="BZ96" s="320"/>
      <c r="CA96" s="320"/>
      <c r="CB96" s="320"/>
      <c r="CC96" s="320"/>
      <c r="CD96" s="320"/>
      <c r="CE96" s="320"/>
      <c r="CF96" s="320"/>
      <c r="CG96" s="320"/>
      <c r="CH96" s="320"/>
      <c r="CI96" s="320"/>
      <c r="CJ96" s="320"/>
    </row>
    <row r="97" spans="1:88" ht="9" customHeight="1">
      <c r="A97" s="17"/>
      <c r="B97" s="17"/>
      <c r="C97" s="17"/>
      <c r="D97" s="17"/>
      <c r="E97" s="17"/>
      <c r="F97" s="17"/>
      <c r="G97" s="17"/>
      <c r="H97" s="17"/>
      <c r="I97" s="17"/>
      <c r="J97" s="17"/>
      <c r="K97" s="17"/>
      <c r="L97" s="17"/>
      <c r="M97" s="317"/>
      <c r="N97" s="317"/>
      <c r="O97" s="317"/>
      <c r="P97" s="317"/>
      <c r="Q97" s="317"/>
      <c r="R97" s="317"/>
      <c r="S97" s="317"/>
      <c r="T97" s="317"/>
      <c r="U97" s="317"/>
      <c r="V97" s="317"/>
      <c r="W97" s="317"/>
      <c r="X97" s="317"/>
      <c r="Y97" s="317"/>
      <c r="Z97" s="317"/>
      <c r="AA97" s="318"/>
      <c r="AB97" s="318"/>
      <c r="AC97" s="318"/>
      <c r="AD97" s="318"/>
      <c r="AE97" s="318"/>
      <c r="AF97" s="318"/>
      <c r="AG97" s="318"/>
      <c r="AH97" s="318"/>
      <c r="AI97" s="318"/>
      <c r="AJ97" s="318"/>
      <c r="AK97" s="318"/>
      <c r="AL97" s="318"/>
      <c r="AM97" s="318"/>
      <c r="AN97" s="318"/>
      <c r="AO97" s="318"/>
      <c r="AP97" s="318"/>
      <c r="AQ97" s="318"/>
      <c r="AR97" s="318"/>
      <c r="AS97" s="318"/>
      <c r="AT97" s="318"/>
      <c r="AU97" s="318"/>
      <c r="AV97" s="318"/>
      <c r="AW97" s="318"/>
      <c r="AX97" s="318"/>
      <c r="AY97" s="318"/>
      <c r="AZ97" s="318"/>
      <c r="BA97" s="318"/>
      <c r="BB97" s="318"/>
      <c r="BC97" s="318"/>
      <c r="BD97" s="318"/>
      <c r="BE97" s="318"/>
      <c r="BF97" s="320"/>
      <c r="BG97" s="320"/>
      <c r="BH97" s="320"/>
      <c r="BI97" s="320"/>
      <c r="BJ97" s="320"/>
      <c r="BK97" s="320"/>
      <c r="BL97" s="320"/>
      <c r="BM97" s="320"/>
      <c r="BN97" s="320"/>
      <c r="BO97" s="320"/>
      <c r="BP97" s="320"/>
      <c r="BQ97" s="320"/>
      <c r="BR97" s="320"/>
      <c r="BS97" s="320"/>
      <c r="BT97" s="320"/>
      <c r="BU97" s="320"/>
      <c r="BV97" s="320"/>
      <c r="BW97" s="320"/>
      <c r="BX97" s="320"/>
      <c r="BY97" s="320"/>
      <c r="BZ97" s="320"/>
      <c r="CA97" s="320"/>
      <c r="CB97" s="320"/>
      <c r="CC97" s="320"/>
      <c r="CD97" s="320"/>
      <c r="CE97" s="320"/>
      <c r="CF97" s="320"/>
      <c r="CG97" s="320"/>
      <c r="CH97" s="320"/>
      <c r="CI97" s="320"/>
      <c r="CJ97" s="320"/>
    </row>
    <row r="98" spans="1:88" ht="9" customHeight="1">
      <c r="A98" s="17"/>
      <c r="B98" s="17"/>
      <c r="C98" s="17"/>
      <c r="D98" s="17"/>
      <c r="E98" s="17"/>
      <c r="F98" s="17"/>
      <c r="G98" s="17"/>
      <c r="H98" s="17"/>
      <c r="I98" s="17"/>
      <c r="J98" s="17"/>
      <c r="K98" s="17"/>
      <c r="L98" s="17"/>
      <c r="M98" s="317"/>
      <c r="N98" s="317"/>
      <c r="O98" s="317"/>
      <c r="P98" s="317"/>
      <c r="Q98" s="317"/>
      <c r="R98" s="317"/>
      <c r="S98" s="317"/>
      <c r="T98" s="317"/>
      <c r="U98" s="317"/>
      <c r="V98" s="317"/>
      <c r="W98" s="317"/>
      <c r="X98" s="317"/>
      <c r="Y98" s="317"/>
      <c r="Z98" s="317"/>
      <c r="AA98" s="318"/>
      <c r="AB98" s="318"/>
      <c r="AC98" s="318"/>
      <c r="AD98" s="318"/>
      <c r="AE98" s="318"/>
      <c r="AF98" s="318"/>
      <c r="AG98" s="318"/>
      <c r="AH98" s="318"/>
      <c r="AI98" s="318"/>
      <c r="AJ98" s="318"/>
      <c r="AK98" s="318"/>
      <c r="AL98" s="318"/>
      <c r="AM98" s="318"/>
      <c r="AN98" s="318"/>
      <c r="AO98" s="318"/>
      <c r="AP98" s="318"/>
      <c r="AQ98" s="318"/>
      <c r="AR98" s="318"/>
      <c r="AS98" s="318"/>
      <c r="AT98" s="318"/>
      <c r="AU98" s="318"/>
      <c r="AV98" s="318"/>
      <c r="AW98" s="318"/>
      <c r="AX98" s="318"/>
      <c r="AY98" s="318"/>
      <c r="AZ98" s="318"/>
      <c r="BA98" s="318"/>
      <c r="BB98" s="318"/>
      <c r="BC98" s="318"/>
      <c r="BD98" s="318"/>
      <c r="BE98" s="318"/>
      <c r="BF98" s="320"/>
      <c r="BG98" s="320"/>
      <c r="BH98" s="320"/>
      <c r="BI98" s="320"/>
      <c r="BJ98" s="320"/>
      <c r="BK98" s="320"/>
      <c r="BL98" s="320"/>
      <c r="BM98" s="320"/>
      <c r="BN98" s="320"/>
      <c r="BO98" s="320"/>
      <c r="BP98" s="320"/>
      <c r="BQ98" s="320"/>
      <c r="BR98" s="320"/>
      <c r="BS98" s="320"/>
      <c r="BT98" s="320"/>
      <c r="BU98" s="320"/>
      <c r="BV98" s="320"/>
      <c r="BW98" s="320"/>
      <c r="BX98" s="320"/>
      <c r="BY98" s="320"/>
      <c r="BZ98" s="320"/>
      <c r="CA98" s="320"/>
      <c r="CB98" s="320"/>
      <c r="CC98" s="320"/>
      <c r="CD98" s="320"/>
      <c r="CE98" s="320"/>
      <c r="CF98" s="320"/>
      <c r="CG98" s="320"/>
      <c r="CH98" s="320"/>
      <c r="CI98" s="320"/>
      <c r="CJ98" s="320"/>
    </row>
    <row r="99" spans="1:88" ht="9" customHeight="1">
      <c r="A99" s="17"/>
      <c r="B99" s="17"/>
      <c r="C99" s="17"/>
      <c r="D99" s="17"/>
      <c r="E99" s="17"/>
      <c r="F99" s="17"/>
      <c r="G99" s="17"/>
      <c r="H99" s="17"/>
      <c r="I99" s="17"/>
      <c r="J99" s="17"/>
      <c r="K99" s="17"/>
      <c r="L99" s="17"/>
      <c r="M99" s="317"/>
      <c r="N99" s="317"/>
      <c r="O99" s="317"/>
      <c r="P99" s="317"/>
      <c r="Q99" s="317"/>
      <c r="R99" s="317"/>
      <c r="S99" s="317"/>
      <c r="T99" s="317"/>
      <c r="U99" s="317"/>
      <c r="V99" s="317"/>
      <c r="W99" s="317"/>
      <c r="X99" s="317"/>
      <c r="Y99" s="317"/>
      <c r="Z99" s="317"/>
      <c r="AA99" s="318"/>
      <c r="AB99" s="318"/>
      <c r="AC99" s="318"/>
      <c r="AD99" s="318"/>
      <c r="AE99" s="318"/>
      <c r="AF99" s="318"/>
      <c r="AG99" s="318"/>
      <c r="AH99" s="318"/>
      <c r="AI99" s="318"/>
      <c r="AJ99" s="318"/>
      <c r="AK99" s="318"/>
      <c r="AL99" s="318"/>
      <c r="AM99" s="318"/>
      <c r="AN99" s="318"/>
      <c r="AO99" s="318"/>
      <c r="AP99" s="318"/>
      <c r="AQ99" s="318"/>
      <c r="AR99" s="318"/>
      <c r="AS99" s="318"/>
      <c r="AT99" s="318"/>
      <c r="AU99" s="318"/>
      <c r="AV99" s="318"/>
      <c r="AW99" s="318"/>
      <c r="AX99" s="318"/>
      <c r="AY99" s="318"/>
      <c r="AZ99" s="318"/>
      <c r="BA99" s="318"/>
      <c r="BB99" s="318"/>
      <c r="BC99" s="318"/>
      <c r="BD99" s="318"/>
      <c r="BE99" s="318"/>
      <c r="BF99" s="320"/>
      <c r="BG99" s="320"/>
      <c r="BH99" s="320"/>
      <c r="BI99" s="320"/>
      <c r="BJ99" s="320"/>
      <c r="BK99" s="320"/>
      <c r="BL99" s="320"/>
      <c r="BM99" s="320"/>
      <c r="BN99" s="320"/>
      <c r="BO99" s="320"/>
      <c r="BP99" s="320"/>
      <c r="BQ99" s="320"/>
      <c r="BR99" s="320"/>
      <c r="BS99" s="320"/>
      <c r="BT99" s="320"/>
      <c r="BU99" s="320"/>
      <c r="BV99" s="320"/>
      <c r="BW99" s="320"/>
      <c r="BX99" s="320"/>
      <c r="BY99" s="320"/>
      <c r="BZ99" s="320"/>
      <c r="CA99" s="320"/>
      <c r="CB99" s="320"/>
      <c r="CC99" s="320"/>
      <c r="CD99" s="320"/>
      <c r="CE99" s="320"/>
      <c r="CF99" s="320"/>
      <c r="CG99" s="320"/>
      <c r="CH99" s="320"/>
      <c r="CI99" s="320"/>
      <c r="CJ99" s="320"/>
    </row>
    <row r="100" spans="1:88" ht="9" customHeight="1">
      <c r="A100" s="17"/>
      <c r="B100" s="17"/>
      <c r="C100" s="17"/>
      <c r="D100" s="17"/>
      <c r="E100" s="17"/>
      <c r="F100" s="17"/>
      <c r="G100" s="17"/>
      <c r="H100" s="17"/>
      <c r="I100" s="17"/>
      <c r="J100" s="17"/>
      <c r="K100" s="17"/>
      <c r="L100" s="17"/>
      <c r="M100" s="317"/>
      <c r="N100" s="317"/>
      <c r="O100" s="317"/>
      <c r="P100" s="317"/>
      <c r="Q100" s="317"/>
      <c r="R100" s="317"/>
      <c r="S100" s="317"/>
      <c r="T100" s="317"/>
      <c r="U100" s="317"/>
      <c r="V100" s="317"/>
      <c r="W100" s="317"/>
      <c r="X100" s="317"/>
      <c r="Y100" s="317"/>
      <c r="Z100" s="317"/>
      <c r="AA100" s="318"/>
      <c r="AB100" s="318"/>
      <c r="AC100" s="318"/>
      <c r="AD100" s="318"/>
      <c r="AE100" s="318"/>
      <c r="AF100" s="318"/>
      <c r="AG100" s="318"/>
      <c r="AH100" s="318"/>
      <c r="AI100" s="318"/>
      <c r="AJ100" s="318"/>
      <c r="AK100" s="318"/>
      <c r="AL100" s="318"/>
      <c r="AM100" s="318"/>
      <c r="AN100" s="318"/>
      <c r="AO100" s="318"/>
      <c r="AP100" s="318"/>
      <c r="AQ100" s="318"/>
      <c r="AR100" s="318"/>
      <c r="AS100" s="318"/>
      <c r="AT100" s="318"/>
      <c r="AU100" s="318"/>
      <c r="AV100" s="318"/>
      <c r="AW100" s="318"/>
      <c r="AX100" s="318"/>
      <c r="AY100" s="318"/>
      <c r="AZ100" s="318"/>
      <c r="BA100" s="318"/>
      <c r="BB100" s="318"/>
      <c r="BC100" s="318"/>
      <c r="BD100" s="318"/>
      <c r="BE100" s="318"/>
      <c r="BF100" s="320"/>
      <c r="BG100" s="320"/>
      <c r="BH100" s="320"/>
      <c r="BI100" s="320"/>
      <c r="BJ100" s="320"/>
      <c r="BK100" s="320"/>
      <c r="BL100" s="320"/>
      <c r="BM100" s="320"/>
      <c r="BN100" s="320"/>
      <c r="BO100" s="320"/>
      <c r="BP100" s="320"/>
      <c r="BQ100" s="320"/>
      <c r="BR100" s="320"/>
      <c r="BS100" s="320"/>
      <c r="BT100" s="320"/>
      <c r="BU100" s="320"/>
      <c r="BV100" s="320"/>
      <c r="BW100" s="320"/>
      <c r="BX100" s="320"/>
      <c r="BY100" s="320"/>
      <c r="BZ100" s="320"/>
      <c r="CA100" s="320"/>
      <c r="CB100" s="320"/>
      <c r="CC100" s="320"/>
      <c r="CD100" s="320"/>
      <c r="CE100" s="320"/>
      <c r="CF100" s="320"/>
      <c r="CG100" s="320"/>
      <c r="CH100" s="320"/>
      <c r="CI100" s="320"/>
      <c r="CJ100" s="320"/>
    </row>
    <row r="101" spans="1:88" ht="9" customHeight="1">
      <c r="A101" s="17"/>
      <c r="B101" s="17"/>
      <c r="C101" s="17"/>
      <c r="D101" s="17"/>
      <c r="E101" s="17"/>
      <c r="F101" s="17"/>
      <c r="G101" s="17"/>
      <c r="H101" s="17"/>
      <c r="I101" s="17"/>
      <c r="J101" s="17"/>
      <c r="K101" s="17"/>
      <c r="L101" s="17"/>
      <c r="M101" s="317"/>
      <c r="N101" s="317"/>
      <c r="O101" s="317"/>
      <c r="P101" s="317"/>
      <c r="Q101" s="317"/>
      <c r="R101" s="317"/>
      <c r="S101" s="317"/>
      <c r="T101" s="317"/>
      <c r="U101" s="317"/>
      <c r="V101" s="317"/>
      <c r="W101" s="317"/>
      <c r="X101" s="317"/>
      <c r="Y101" s="317"/>
      <c r="Z101" s="317"/>
      <c r="AA101" s="318"/>
      <c r="AB101" s="318"/>
      <c r="AC101" s="318"/>
      <c r="AD101" s="318"/>
      <c r="AE101" s="318"/>
      <c r="AF101" s="318"/>
      <c r="AG101" s="318"/>
      <c r="AH101" s="318"/>
      <c r="AI101" s="318"/>
      <c r="AJ101" s="318"/>
      <c r="AK101" s="318"/>
      <c r="AL101" s="318"/>
      <c r="AM101" s="318"/>
      <c r="AN101" s="318"/>
      <c r="AO101" s="318"/>
      <c r="AP101" s="318"/>
      <c r="AQ101" s="318"/>
      <c r="AR101" s="318"/>
      <c r="AS101" s="318"/>
      <c r="AT101" s="318"/>
      <c r="AU101" s="318"/>
      <c r="AV101" s="318"/>
      <c r="AW101" s="318"/>
      <c r="AX101" s="318"/>
      <c r="AY101" s="318"/>
      <c r="AZ101" s="318"/>
      <c r="BA101" s="318"/>
      <c r="BB101" s="318"/>
      <c r="BC101" s="318"/>
      <c r="BD101" s="318"/>
      <c r="BE101" s="318"/>
      <c r="BF101" s="320"/>
      <c r="BG101" s="320"/>
      <c r="BH101" s="320"/>
      <c r="BI101" s="320"/>
      <c r="BJ101" s="320"/>
      <c r="BK101" s="320"/>
      <c r="BL101" s="320"/>
      <c r="BM101" s="320"/>
      <c r="BN101" s="320"/>
      <c r="BO101" s="320"/>
      <c r="BP101" s="320"/>
      <c r="BQ101" s="320"/>
      <c r="BR101" s="320"/>
      <c r="BS101" s="320"/>
      <c r="BT101" s="320"/>
      <c r="BU101" s="320"/>
      <c r="BV101" s="320"/>
      <c r="BW101" s="320"/>
      <c r="BX101" s="320"/>
      <c r="BY101" s="320"/>
      <c r="BZ101" s="320"/>
      <c r="CA101" s="320"/>
      <c r="CB101" s="320"/>
      <c r="CC101" s="320"/>
      <c r="CD101" s="320"/>
      <c r="CE101" s="320"/>
      <c r="CF101" s="320"/>
      <c r="CG101" s="320"/>
      <c r="CH101" s="320"/>
      <c r="CI101" s="320"/>
      <c r="CJ101" s="320"/>
    </row>
    <row r="102" spans="1:88" ht="9" customHeight="1">
      <c r="A102" s="17"/>
      <c r="B102" s="17"/>
      <c r="C102" s="17"/>
      <c r="D102" s="17"/>
      <c r="E102" s="17"/>
      <c r="F102" s="17"/>
      <c r="G102" s="17"/>
      <c r="H102" s="17"/>
      <c r="I102" s="17"/>
      <c r="J102" s="17"/>
      <c r="K102" s="17"/>
      <c r="L102" s="17"/>
      <c r="M102" s="250" t="s">
        <v>135</v>
      </c>
      <c r="N102" s="250"/>
      <c r="O102" s="250"/>
      <c r="P102" s="250"/>
      <c r="Q102" s="250"/>
      <c r="R102" s="250"/>
      <c r="S102" s="250"/>
      <c r="T102" s="250"/>
      <c r="U102" s="250"/>
      <c r="V102" s="250"/>
      <c r="W102" s="250"/>
      <c r="X102" s="250"/>
      <c r="Y102" s="250"/>
      <c r="Z102" s="250"/>
      <c r="AA102" s="318"/>
      <c r="AB102" s="318"/>
      <c r="AC102" s="318"/>
      <c r="AD102" s="318"/>
      <c r="AE102" s="318"/>
      <c r="AF102" s="318"/>
      <c r="AG102" s="318"/>
      <c r="AH102" s="318"/>
      <c r="AI102" s="318"/>
      <c r="AJ102" s="318"/>
      <c r="AK102" s="318"/>
      <c r="AL102" s="318"/>
      <c r="AM102" s="318"/>
      <c r="AN102" s="318"/>
      <c r="AO102" s="318"/>
      <c r="AP102" s="318"/>
      <c r="AQ102" s="318"/>
      <c r="AR102" s="318"/>
      <c r="AS102" s="318"/>
      <c r="AT102" s="318"/>
      <c r="AU102" s="318"/>
      <c r="AV102" s="318"/>
      <c r="AW102" s="318"/>
      <c r="AX102" s="318"/>
      <c r="AY102" s="318"/>
      <c r="AZ102" s="318"/>
      <c r="BA102" s="318"/>
      <c r="BB102" s="318"/>
      <c r="BC102" s="318"/>
      <c r="BD102" s="318"/>
      <c r="BE102" s="318"/>
      <c r="BF102" s="320"/>
      <c r="BG102" s="320"/>
      <c r="BH102" s="320"/>
      <c r="BI102" s="320"/>
      <c r="BJ102" s="320"/>
      <c r="BK102" s="320"/>
      <c r="BL102" s="320"/>
      <c r="BM102" s="320"/>
      <c r="BN102" s="320"/>
      <c r="BO102" s="320"/>
      <c r="BP102" s="320"/>
      <c r="BQ102" s="320"/>
      <c r="BR102" s="320"/>
      <c r="BS102" s="320"/>
      <c r="BT102" s="320"/>
      <c r="BU102" s="320"/>
      <c r="BV102" s="320"/>
      <c r="BW102" s="320"/>
      <c r="BX102" s="320"/>
      <c r="BY102" s="320"/>
      <c r="BZ102" s="320"/>
      <c r="CA102" s="320"/>
      <c r="CB102" s="320"/>
      <c r="CC102" s="320"/>
      <c r="CD102" s="320"/>
      <c r="CE102" s="320"/>
      <c r="CF102" s="320"/>
      <c r="CG102" s="320"/>
      <c r="CH102" s="320"/>
      <c r="CI102" s="320"/>
      <c r="CJ102" s="320"/>
    </row>
    <row r="103" spans="1:88" ht="9" customHeight="1">
      <c r="A103" s="17"/>
      <c r="B103" s="17"/>
      <c r="C103" s="17"/>
      <c r="D103" s="17"/>
      <c r="E103" s="17"/>
      <c r="F103" s="17"/>
      <c r="G103" s="17"/>
      <c r="H103" s="17"/>
      <c r="I103" s="17"/>
      <c r="J103" s="17"/>
      <c r="K103" s="17"/>
      <c r="L103" s="17"/>
      <c r="M103" s="250"/>
      <c r="N103" s="250"/>
      <c r="O103" s="250"/>
      <c r="P103" s="250"/>
      <c r="Q103" s="250"/>
      <c r="R103" s="250"/>
      <c r="S103" s="250"/>
      <c r="T103" s="250"/>
      <c r="U103" s="250"/>
      <c r="V103" s="250"/>
      <c r="W103" s="250"/>
      <c r="X103" s="250"/>
      <c r="Y103" s="250"/>
      <c r="Z103" s="250"/>
      <c r="AA103" s="318"/>
      <c r="AB103" s="318"/>
      <c r="AC103" s="318"/>
      <c r="AD103" s="318"/>
      <c r="AE103" s="318"/>
      <c r="AF103" s="318"/>
      <c r="AG103" s="318"/>
      <c r="AH103" s="318"/>
      <c r="AI103" s="318"/>
      <c r="AJ103" s="318"/>
      <c r="AK103" s="318"/>
      <c r="AL103" s="318"/>
      <c r="AM103" s="318"/>
      <c r="AN103" s="318"/>
      <c r="AO103" s="318"/>
      <c r="AP103" s="318"/>
      <c r="AQ103" s="318"/>
      <c r="AR103" s="318"/>
      <c r="AS103" s="318"/>
      <c r="AT103" s="318"/>
      <c r="AU103" s="318"/>
      <c r="AV103" s="318"/>
      <c r="AW103" s="318"/>
      <c r="AX103" s="318"/>
      <c r="AY103" s="318"/>
      <c r="AZ103" s="318"/>
      <c r="BA103" s="318"/>
      <c r="BB103" s="318"/>
      <c r="BC103" s="318"/>
      <c r="BD103" s="318"/>
      <c r="BE103" s="318"/>
      <c r="BF103" s="320"/>
      <c r="BG103" s="320"/>
      <c r="BH103" s="320"/>
      <c r="BI103" s="320"/>
      <c r="BJ103" s="320"/>
      <c r="BK103" s="320"/>
      <c r="BL103" s="320"/>
      <c r="BM103" s="320"/>
      <c r="BN103" s="320"/>
      <c r="BO103" s="320"/>
      <c r="BP103" s="320"/>
      <c r="BQ103" s="320"/>
      <c r="BR103" s="320"/>
      <c r="BS103" s="320"/>
      <c r="BT103" s="320"/>
      <c r="BU103" s="320"/>
      <c r="BV103" s="320"/>
      <c r="BW103" s="320"/>
      <c r="BX103" s="320"/>
      <c r="BY103" s="320"/>
      <c r="BZ103" s="320"/>
      <c r="CA103" s="320"/>
      <c r="CB103" s="320"/>
      <c r="CC103" s="320"/>
      <c r="CD103" s="320"/>
      <c r="CE103" s="320"/>
      <c r="CF103" s="320"/>
      <c r="CG103" s="320"/>
      <c r="CH103" s="320"/>
      <c r="CI103" s="320"/>
      <c r="CJ103" s="320"/>
    </row>
    <row r="104" spans="1:88" ht="9" customHeight="1">
      <c r="A104" s="17"/>
      <c r="B104" s="17"/>
      <c r="C104" s="17"/>
      <c r="D104" s="17"/>
      <c r="E104" s="17"/>
      <c r="F104" s="17"/>
      <c r="G104" s="17"/>
      <c r="H104" s="17"/>
      <c r="I104" s="17"/>
      <c r="J104" s="17"/>
      <c r="K104" s="17"/>
      <c r="L104" s="17"/>
      <c r="M104" s="250"/>
      <c r="N104" s="250"/>
      <c r="O104" s="250"/>
      <c r="P104" s="250"/>
      <c r="Q104" s="250"/>
      <c r="R104" s="250"/>
      <c r="S104" s="250"/>
      <c r="T104" s="250"/>
      <c r="U104" s="250"/>
      <c r="V104" s="250"/>
      <c r="W104" s="250"/>
      <c r="X104" s="250"/>
      <c r="Y104" s="250"/>
      <c r="Z104" s="250"/>
      <c r="AA104" s="318"/>
      <c r="AB104" s="318"/>
      <c r="AC104" s="318"/>
      <c r="AD104" s="318"/>
      <c r="AE104" s="318"/>
      <c r="AF104" s="318"/>
      <c r="AG104" s="318"/>
      <c r="AH104" s="318"/>
      <c r="AI104" s="318"/>
      <c r="AJ104" s="318"/>
      <c r="AK104" s="318"/>
      <c r="AL104" s="318"/>
      <c r="AM104" s="318"/>
      <c r="AN104" s="318"/>
      <c r="AO104" s="318"/>
      <c r="AP104" s="318"/>
      <c r="AQ104" s="318"/>
      <c r="AR104" s="318"/>
      <c r="AS104" s="318"/>
      <c r="AT104" s="318"/>
      <c r="AU104" s="318"/>
      <c r="AV104" s="318"/>
      <c r="AW104" s="318"/>
      <c r="AX104" s="318"/>
      <c r="AY104" s="318"/>
      <c r="AZ104" s="318"/>
      <c r="BA104" s="318"/>
      <c r="BB104" s="318"/>
      <c r="BC104" s="318"/>
      <c r="BD104" s="318"/>
      <c r="BE104" s="318"/>
      <c r="BF104" s="320"/>
      <c r="BG104" s="320"/>
      <c r="BH104" s="320"/>
      <c r="BI104" s="320"/>
      <c r="BJ104" s="320"/>
      <c r="BK104" s="320"/>
      <c r="BL104" s="320"/>
      <c r="BM104" s="320"/>
      <c r="BN104" s="320"/>
      <c r="BO104" s="320"/>
      <c r="BP104" s="320"/>
      <c r="BQ104" s="320"/>
      <c r="BR104" s="320"/>
      <c r="BS104" s="320"/>
      <c r="BT104" s="320"/>
      <c r="BU104" s="320"/>
      <c r="BV104" s="320"/>
      <c r="BW104" s="320"/>
      <c r="BX104" s="320"/>
      <c r="BY104" s="320"/>
      <c r="BZ104" s="320"/>
      <c r="CA104" s="320"/>
      <c r="CB104" s="320"/>
      <c r="CC104" s="320"/>
      <c r="CD104" s="320"/>
      <c r="CE104" s="320"/>
      <c r="CF104" s="320"/>
      <c r="CG104" s="320"/>
      <c r="CH104" s="320"/>
      <c r="CI104" s="320"/>
      <c r="CJ104" s="320"/>
    </row>
    <row r="105" spans="1:88" ht="9" customHeight="1" thickBot="1">
      <c r="A105" s="19"/>
      <c r="B105" s="19"/>
      <c r="C105" s="19"/>
      <c r="D105" s="19"/>
      <c r="E105" s="19"/>
      <c r="F105" s="19"/>
      <c r="G105" s="19"/>
      <c r="H105" s="19"/>
      <c r="I105" s="19"/>
      <c r="J105" s="19"/>
      <c r="K105" s="19"/>
      <c r="L105" s="19"/>
      <c r="M105" s="5"/>
      <c r="N105" s="5"/>
      <c r="O105" s="5"/>
      <c r="P105" s="5"/>
      <c r="Q105" s="5"/>
      <c r="R105" s="5"/>
      <c r="S105" s="5"/>
      <c r="T105" s="5"/>
      <c r="U105" s="5"/>
      <c r="V105" s="5"/>
      <c r="W105" s="5"/>
      <c r="X105" s="5"/>
      <c r="Y105" s="5"/>
      <c r="Z105" s="5"/>
      <c r="AA105" s="319"/>
      <c r="AB105" s="319"/>
      <c r="AC105" s="319"/>
      <c r="AD105" s="319"/>
      <c r="AE105" s="319"/>
      <c r="AF105" s="319"/>
      <c r="AG105" s="319"/>
      <c r="AH105" s="319"/>
      <c r="AI105" s="319"/>
      <c r="AJ105" s="319"/>
      <c r="AK105" s="319"/>
      <c r="AL105" s="319"/>
      <c r="AM105" s="319"/>
      <c r="AN105" s="319"/>
      <c r="AO105" s="319"/>
      <c r="AP105" s="319"/>
      <c r="AQ105" s="319"/>
      <c r="AR105" s="319"/>
      <c r="AS105" s="319"/>
      <c r="AT105" s="319"/>
      <c r="AU105" s="319"/>
      <c r="AV105" s="319"/>
      <c r="AW105" s="319"/>
      <c r="AX105" s="319"/>
      <c r="AY105" s="319"/>
      <c r="AZ105" s="319"/>
      <c r="BA105" s="319"/>
      <c r="BB105" s="319"/>
      <c r="BC105" s="319"/>
      <c r="BD105" s="319"/>
      <c r="BE105" s="319"/>
      <c r="BF105" s="321"/>
      <c r="BG105" s="321"/>
      <c r="BH105" s="321"/>
      <c r="BI105" s="321"/>
      <c r="BJ105" s="321"/>
      <c r="BK105" s="321"/>
      <c r="BL105" s="321"/>
      <c r="BM105" s="321"/>
      <c r="BN105" s="321"/>
      <c r="BO105" s="321"/>
      <c r="BP105" s="321"/>
      <c r="BQ105" s="321"/>
      <c r="BR105" s="321"/>
      <c r="BS105" s="321"/>
      <c r="BT105" s="321"/>
      <c r="BU105" s="321"/>
      <c r="BV105" s="321"/>
      <c r="BW105" s="321"/>
      <c r="BX105" s="321"/>
      <c r="BY105" s="321"/>
      <c r="BZ105" s="321"/>
      <c r="CA105" s="321"/>
      <c r="CB105" s="321"/>
      <c r="CC105" s="321"/>
      <c r="CD105" s="321"/>
      <c r="CE105" s="321"/>
      <c r="CF105" s="321"/>
      <c r="CG105" s="321"/>
      <c r="CH105" s="321"/>
      <c r="CI105" s="321"/>
      <c r="CJ105" s="321"/>
    </row>
    <row r="106" spans="1:88" ht="9" customHeight="1">
      <c r="A106" s="17"/>
      <c r="B106" s="17"/>
      <c r="C106" s="17"/>
      <c r="D106" s="17"/>
      <c r="E106" s="17"/>
      <c r="F106" s="17"/>
      <c r="G106" s="17"/>
      <c r="H106" s="17"/>
      <c r="I106" s="17"/>
      <c r="J106" s="17"/>
      <c r="K106" s="17"/>
      <c r="L106" s="17"/>
      <c r="AA106" s="63"/>
      <c r="AB106" s="63"/>
      <c r="AC106" s="63"/>
      <c r="AD106" s="63"/>
      <c r="AE106" s="6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c r="BC106" s="63"/>
      <c r="BD106" s="63"/>
      <c r="BE106" s="63"/>
      <c r="BF106" s="63"/>
      <c r="BG106" s="63"/>
      <c r="BH106" s="63"/>
      <c r="BI106" s="63"/>
      <c r="BJ106" s="63"/>
      <c r="BK106" s="63"/>
      <c r="BL106" s="63"/>
      <c r="BM106" s="63"/>
      <c r="BN106" s="63"/>
      <c r="BO106" s="63"/>
      <c r="BP106" s="63"/>
      <c r="BQ106" s="63"/>
      <c r="BR106" s="63"/>
      <c r="BS106" s="63"/>
      <c r="BT106" s="63"/>
      <c r="BU106" s="63"/>
      <c r="BV106" s="63"/>
      <c r="BW106" s="63"/>
      <c r="BX106" s="63"/>
      <c r="BY106" s="63"/>
      <c r="BZ106" s="63"/>
      <c r="CA106" s="63"/>
      <c r="CB106" s="63"/>
      <c r="CC106" s="63"/>
      <c r="CD106" s="63"/>
      <c r="CE106" s="63"/>
      <c r="CF106" s="63"/>
      <c r="CG106" s="63"/>
      <c r="CH106" s="63"/>
      <c r="CI106" s="63"/>
      <c r="CJ106" s="63"/>
    </row>
    <row r="107" spans="1:88" ht="9" customHeight="1">
      <c r="A107" s="17"/>
      <c r="B107" s="17"/>
      <c r="C107" s="17"/>
      <c r="D107" s="17"/>
      <c r="E107" s="17"/>
      <c r="F107" s="17"/>
      <c r="G107" s="17"/>
      <c r="H107" s="17"/>
      <c r="I107" s="17"/>
      <c r="J107" s="17"/>
      <c r="K107" s="17"/>
      <c r="L107" s="17"/>
      <c r="M107" s="324" t="s">
        <v>133</v>
      </c>
      <c r="N107" s="324"/>
      <c r="O107" s="324"/>
      <c r="P107" s="324"/>
      <c r="Q107" s="324"/>
      <c r="R107" s="324"/>
      <c r="S107" s="324"/>
      <c r="T107" s="324"/>
      <c r="U107" s="324"/>
      <c r="V107" s="324"/>
      <c r="W107" s="324"/>
      <c r="X107" s="324"/>
      <c r="Y107" s="324"/>
      <c r="Z107" s="324"/>
      <c r="AA107" s="329">
        <f>ROUND(為替!B24, 4) * 100</f>
        <v>109.00000000000001</v>
      </c>
      <c r="AB107" s="329"/>
      <c r="AC107" s="329"/>
      <c r="AD107" s="329"/>
      <c r="AE107" s="329"/>
      <c r="AF107" s="329"/>
      <c r="AG107" s="329"/>
      <c r="AH107" s="329"/>
      <c r="AI107" s="329"/>
      <c r="AJ107" s="329"/>
      <c r="AK107" s="329"/>
      <c r="AL107" s="329"/>
      <c r="AM107" s="329"/>
      <c r="AN107" s="329"/>
      <c r="AO107" s="329"/>
      <c r="AP107" s="329"/>
      <c r="AQ107" s="329"/>
      <c r="AR107" s="329"/>
      <c r="AS107" s="329"/>
      <c r="AT107" s="329"/>
      <c r="AU107" s="329"/>
      <c r="AV107" s="329"/>
      <c r="AW107" s="329"/>
      <c r="AX107" s="329"/>
      <c r="AY107" s="329"/>
      <c r="AZ107" s="329"/>
      <c r="BA107" s="329"/>
      <c r="BB107" s="329"/>
      <c r="BC107" s="329"/>
      <c r="BD107" s="329"/>
      <c r="BE107" s="329"/>
      <c r="BF107" s="341">
        <f>ROUND(為替!C24, 4) * 100</f>
        <v>103</v>
      </c>
      <c r="BG107" s="341"/>
      <c r="BH107" s="341"/>
      <c r="BI107" s="341"/>
      <c r="BJ107" s="341"/>
      <c r="BK107" s="341"/>
      <c r="BL107" s="341"/>
      <c r="BM107" s="341"/>
      <c r="BN107" s="341"/>
      <c r="BO107" s="341"/>
      <c r="BP107" s="341"/>
      <c r="BQ107" s="341"/>
      <c r="BR107" s="341"/>
      <c r="BS107" s="341"/>
      <c r="BT107" s="341"/>
      <c r="BU107" s="341"/>
      <c r="BV107" s="341"/>
      <c r="BW107" s="341"/>
      <c r="BX107" s="341"/>
      <c r="BY107" s="341"/>
      <c r="BZ107" s="341"/>
      <c r="CA107" s="341"/>
      <c r="CB107" s="341"/>
      <c r="CC107" s="341"/>
      <c r="CD107" s="341"/>
      <c r="CE107" s="341"/>
      <c r="CF107" s="341"/>
      <c r="CG107" s="341"/>
      <c r="CH107" s="341"/>
      <c r="CI107" s="341"/>
      <c r="CJ107" s="341"/>
    </row>
    <row r="108" spans="1:88" ht="9" customHeight="1">
      <c r="A108" s="17"/>
      <c r="B108" s="17"/>
      <c r="C108" s="17"/>
      <c r="D108" s="17"/>
      <c r="E108" s="17"/>
      <c r="F108" s="17"/>
      <c r="G108" s="17"/>
      <c r="H108" s="17"/>
      <c r="I108" s="17"/>
      <c r="J108" s="17"/>
      <c r="K108" s="17"/>
      <c r="L108" s="17"/>
      <c r="M108" s="324"/>
      <c r="N108" s="324"/>
      <c r="O108" s="324"/>
      <c r="P108" s="324"/>
      <c r="Q108" s="324"/>
      <c r="R108" s="324"/>
      <c r="S108" s="324"/>
      <c r="T108" s="324"/>
      <c r="U108" s="324"/>
      <c r="V108" s="324"/>
      <c r="W108" s="324"/>
      <c r="X108" s="324"/>
      <c r="Y108" s="324"/>
      <c r="Z108" s="324"/>
      <c r="AA108" s="329"/>
      <c r="AB108" s="329"/>
      <c r="AC108" s="329"/>
      <c r="AD108" s="329"/>
      <c r="AE108" s="329"/>
      <c r="AF108" s="329"/>
      <c r="AG108" s="329"/>
      <c r="AH108" s="329"/>
      <c r="AI108" s="329"/>
      <c r="AJ108" s="329"/>
      <c r="AK108" s="329"/>
      <c r="AL108" s="329"/>
      <c r="AM108" s="329"/>
      <c r="AN108" s="329"/>
      <c r="AO108" s="329"/>
      <c r="AP108" s="329"/>
      <c r="AQ108" s="329"/>
      <c r="AR108" s="329"/>
      <c r="AS108" s="329"/>
      <c r="AT108" s="329"/>
      <c r="AU108" s="329"/>
      <c r="AV108" s="329"/>
      <c r="AW108" s="329"/>
      <c r="AX108" s="329"/>
      <c r="AY108" s="329"/>
      <c r="AZ108" s="329"/>
      <c r="BA108" s="329"/>
      <c r="BB108" s="329"/>
      <c r="BC108" s="329"/>
      <c r="BD108" s="329"/>
      <c r="BE108" s="329"/>
      <c r="BF108" s="341"/>
      <c r="BG108" s="341"/>
      <c r="BH108" s="341"/>
      <c r="BI108" s="341"/>
      <c r="BJ108" s="341"/>
      <c r="BK108" s="341"/>
      <c r="BL108" s="341"/>
      <c r="BM108" s="341"/>
      <c r="BN108" s="341"/>
      <c r="BO108" s="341"/>
      <c r="BP108" s="341"/>
      <c r="BQ108" s="341"/>
      <c r="BR108" s="341"/>
      <c r="BS108" s="341"/>
      <c r="BT108" s="341"/>
      <c r="BU108" s="341"/>
      <c r="BV108" s="341"/>
      <c r="BW108" s="341"/>
      <c r="BX108" s="341"/>
      <c r="BY108" s="341"/>
      <c r="BZ108" s="341"/>
      <c r="CA108" s="341"/>
      <c r="CB108" s="341"/>
      <c r="CC108" s="341"/>
      <c r="CD108" s="341"/>
      <c r="CE108" s="341"/>
      <c r="CF108" s="341"/>
      <c r="CG108" s="341"/>
      <c r="CH108" s="341"/>
      <c r="CI108" s="341"/>
      <c r="CJ108" s="341"/>
    </row>
    <row r="109" spans="1:88" ht="9" customHeight="1">
      <c r="A109" s="17"/>
      <c r="B109" s="17"/>
      <c r="C109" s="17"/>
      <c r="D109" s="17"/>
      <c r="E109" s="17"/>
      <c r="F109" s="17"/>
      <c r="G109" s="17"/>
      <c r="H109" s="17"/>
      <c r="I109" s="17"/>
      <c r="J109" s="17"/>
      <c r="K109" s="17"/>
      <c r="L109" s="17"/>
      <c r="M109" s="324"/>
      <c r="N109" s="324"/>
      <c r="O109" s="324"/>
      <c r="P109" s="324"/>
      <c r="Q109" s="324"/>
      <c r="R109" s="324"/>
      <c r="S109" s="324"/>
      <c r="T109" s="324"/>
      <c r="U109" s="324"/>
      <c r="V109" s="324"/>
      <c r="W109" s="324"/>
      <c r="X109" s="324"/>
      <c r="Y109" s="324"/>
      <c r="Z109" s="324"/>
      <c r="AA109" s="329"/>
      <c r="AB109" s="329"/>
      <c r="AC109" s="329"/>
      <c r="AD109" s="329"/>
      <c r="AE109" s="329"/>
      <c r="AF109" s="329"/>
      <c r="AG109" s="329"/>
      <c r="AH109" s="329"/>
      <c r="AI109" s="329"/>
      <c r="AJ109" s="329"/>
      <c r="AK109" s="329"/>
      <c r="AL109" s="329"/>
      <c r="AM109" s="329"/>
      <c r="AN109" s="329"/>
      <c r="AO109" s="329"/>
      <c r="AP109" s="329"/>
      <c r="AQ109" s="329"/>
      <c r="AR109" s="329"/>
      <c r="AS109" s="329"/>
      <c r="AT109" s="329"/>
      <c r="AU109" s="329"/>
      <c r="AV109" s="329"/>
      <c r="AW109" s="329"/>
      <c r="AX109" s="329"/>
      <c r="AY109" s="329"/>
      <c r="AZ109" s="329"/>
      <c r="BA109" s="329"/>
      <c r="BB109" s="329"/>
      <c r="BC109" s="329"/>
      <c r="BD109" s="329"/>
      <c r="BE109" s="329"/>
      <c r="BF109" s="341"/>
      <c r="BG109" s="341"/>
      <c r="BH109" s="341"/>
      <c r="BI109" s="341"/>
      <c r="BJ109" s="341"/>
      <c r="BK109" s="341"/>
      <c r="BL109" s="341"/>
      <c r="BM109" s="341"/>
      <c r="BN109" s="341"/>
      <c r="BO109" s="341"/>
      <c r="BP109" s="341"/>
      <c r="BQ109" s="341"/>
      <c r="BR109" s="341"/>
      <c r="BS109" s="341"/>
      <c r="BT109" s="341"/>
      <c r="BU109" s="341"/>
      <c r="BV109" s="341"/>
      <c r="BW109" s="341"/>
      <c r="BX109" s="341"/>
      <c r="BY109" s="341"/>
      <c r="BZ109" s="341"/>
      <c r="CA109" s="341"/>
      <c r="CB109" s="341"/>
      <c r="CC109" s="341"/>
      <c r="CD109" s="341"/>
      <c r="CE109" s="341"/>
      <c r="CF109" s="341"/>
      <c r="CG109" s="341"/>
      <c r="CH109" s="341"/>
      <c r="CI109" s="341"/>
      <c r="CJ109" s="341"/>
    </row>
    <row r="110" spans="1:88" ht="9" customHeight="1">
      <c r="A110" s="17"/>
      <c r="B110" s="17"/>
      <c r="C110" s="17"/>
      <c r="D110" s="17"/>
      <c r="E110" s="17"/>
      <c r="F110" s="17"/>
      <c r="G110" s="17"/>
      <c r="H110" s="17"/>
      <c r="I110" s="17"/>
      <c r="J110" s="17"/>
      <c r="K110" s="17"/>
      <c r="L110" s="17"/>
      <c r="M110" s="324"/>
      <c r="N110" s="324"/>
      <c r="O110" s="324"/>
      <c r="P110" s="324"/>
      <c r="Q110" s="324"/>
      <c r="R110" s="324"/>
      <c r="S110" s="324"/>
      <c r="T110" s="324"/>
      <c r="U110" s="324"/>
      <c r="V110" s="324"/>
      <c r="W110" s="324"/>
      <c r="X110" s="324"/>
      <c r="Y110" s="324"/>
      <c r="Z110" s="324"/>
      <c r="AA110" s="329"/>
      <c r="AB110" s="329"/>
      <c r="AC110" s="329"/>
      <c r="AD110" s="329"/>
      <c r="AE110" s="329"/>
      <c r="AF110" s="329"/>
      <c r="AG110" s="329"/>
      <c r="AH110" s="329"/>
      <c r="AI110" s="329"/>
      <c r="AJ110" s="329"/>
      <c r="AK110" s="329"/>
      <c r="AL110" s="329"/>
      <c r="AM110" s="329"/>
      <c r="AN110" s="329"/>
      <c r="AO110" s="329"/>
      <c r="AP110" s="329"/>
      <c r="AQ110" s="329"/>
      <c r="AR110" s="329"/>
      <c r="AS110" s="329"/>
      <c r="AT110" s="329"/>
      <c r="AU110" s="329"/>
      <c r="AV110" s="329"/>
      <c r="AW110" s="329"/>
      <c r="AX110" s="329"/>
      <c r="AY110" s="329"/>
      <c r="AZ110" s="329"/>
      <c r="BA110" s="329"/>
      <c r="BB110" s="329"/>
      <c r="BC110" s="329"/>
      <c r="BD110" s="329"/>
      <c r="BE110" s="329"/>
      <c r="BF110" s="341"/>
      <c r="BG110" s="341"/>
      <c r="BH110" s="341"/>
      <c r="BI110" s="341"/>
      <c r="BJ110" s="341"/>
      <c r="BK110" s="341"/>
      <c r="BL110" s="341"/>
      <c r="BM110" s="341"/>
      <c r="BN110" s="341"/>
      <c r="BO110" s="341"/>
      <c r="BP110" s="341"/>
      <c r="BQ110" s="341"/>
      <c r="BR110" s="341"/>
      <c r="BS110" s="341"/>
      <c r="BT110" s="341"/>
      <c r="BU110" s="341"/>
      <c r="BV110" s="341"/>
      <c r="BW110" s="341"/>
      <c r="BX110" s="341"/>
      <c r="BY110" s="341"/>
      <c r="BZ110" s="341"/>
      <c r="CA110" s="341"/>
      <c r="CB110" s="341"/>
      <c r="CC110" s="341"/>
      <c r="CD110" s="341"/>
      <c r="CE110" s="341"/>
      <c r="CF110" s="341"/>
      <c r="CG110" s="341"/>
      <c r="CH110" s="341"/>
      <c r="CI110" s="341"/>
      <c r="CJ110" s="341"/>
    </row>
    <row r="111" spans="1:88" ht="9" customHeight="1">
      <c r="A111" s="17"/>
      <c r="B111" s="17"/>
      <c r="C111" s="17"/>
      <c r="D111" s="17"/>
      <c r="E111" s="17"/>
      <c r="F111" s="17"/>
      <c r="G111" s="17"/>
      <c r="H111" s="17"/>
      <c r="I111" s="17"/>
      <c r="J111" s="17"/>
      <c r="K111" s="17"/>
      <c r="L111" s="17"/>
      <c r="M111" s="324"/>
      <c r="N111" s="324"/>
      <c r="O111" s="324"/>
      <c r="P111" s="324"/>
      <c r="Q111" s="324"/>
      <c r="R111" s="324"/>
      <c r="S111" s="324"/>
      <c r="T111" s="324"/>
      <c r="U111" s="324"/>
      <c r="V111" s="324"/>
      <c r="W111" s="324"/>
      <c r="X111" s="324"/>
      <c r="Y111" s="324"/>
      <c r="Z111" s="324"/>
      <c r="AA111" s="329"/>
      <c r="AB111" s="329"/>
      <c r="AC111" s="329"/>
      <c r="AD111" s="329"/>
      <c r="AE111" s="329"/>
      <c r="AF111" s="329"/>
      <c r="AG111" s="329"/>
      <c r="AH111" s="329"/>
      <c r="AI111" s="329"/>
      <c r="AJ111" s="329"/>
      <c r="AK111" s="329"/>
      <c r="AL111" s="329"/>
      <c r="AM111" s="329"/>
      <c r="AN111" s="329"/>
      <c r="AO111" s="329"/>
      <c r="AP111" s="329"/>
      <c r="AQ111" s="329"/>
      <c r="AR111" s="329"/>
      <c r="AS111" s="329"/>
      <c r="AT111" s="329"/>
      <c r="AU111" s="329"/>
      <c r="AV111" s="329"/>
      <c r="AW111" s="329"/>
      <c r="AX111" s="329"/>
      <c r="AY111" s="329"/>
      <c r="AZ111" s="329"/>
      <c r="BA111" s="329"/>
      <c r="BB111" s="329"/>
      <c r="BC111" s="329"/>
      <c r="BD111" s="329"/>
      <c r="BE111" s="329"/>
      <c r="BF111" s="341"/>
      <c r="BG111" s="341"/>
      <c r="BH111" s="341"/>
      <c r="BI111" s="341"/>
      <c r="BJ111" s="341"/>
      <c r="BK111" s="341"/>
      <c r="BL111" s="341"/>
      <c r="BM111" s="341"/>
      <c r="BN111" s="341"/>
      <c r="BO111" s="341"/>
      <c r="BP111" s="341"/>
      <c r="BQ111" s="341"/>
      <c r="BR111" s="341"/>
      <c r="BS111" s="341"/>
      <c r="BT111" s="341"/>
      <c r="BU111" s="341"/>
      <c r="BV111" s="341"/>
      <c r="BW111" s="341"/>
      <c r="BX111" s="341"/>
      <c r="BY111" s="341"/>
      <c r="BZ111" s="341"/>
      <c r="CA111" s="341"/>
      <c r="CB111" s="341"/>
      <c r="CC111" s="341"/>
      <c r="CD111" s="341"/>
      <c r="CE111" s="341"/>
      <c r="CF111" s="341"/>
      <c r="CG111" s="341"/>
      <c r="CH111" s="341"/>
      <c r="CI111" s="341"/>
      <c r="CJ111" s="341"/>
    </row>
    <row r="112" spans="1:88" ht="9" customHeight="1">
      <c r="A112" s="17"/>
      <c r="B112" s="17"/>
      <c r="C112" s="17"/>
      <c r="D112" s="17"/>
      <c r="E112" s="17"/>
      <c r="F112" s="17"/>
      <c r="G112" s="17"/>
      <c r="H112" s="17"/>
      <c r="I112" s="17"/>
      <c r="J112" s="17"/>
      <c r="K112" s="17"/>
      <c r="L112" s="17"/>
      <c r="M112" s="324"/>
      <c r="N112" s="324"/>
      <c r="O112" s="324"/>
      <c r="P112" s="324"/>
      <c r="Q112" s="324"/>
      <c r="R112" s="324"/>
      <c r="S112" s="324"/>
      <c r="T112" s="324"/>
      <c r="U112" s="324"/>
      <c r="V112" s="324"/>
      <c r="W112" s="324"/>
      <c r="X112" s="324"/>
      <c r="Y112" s="324"/>
      <c r="Z112" s="324"/>
      <c r="AA112" s="329"/>
      <c r="AB112" s="329"/>
      <c r="AC112" s="329"/>
      <c r="AD112" s="329"/>
      <c r="AE112" s="329"/>
      <c r="AF112" s="329"/>
      <c r="AG112" s="329"/>
      <c r="AH112" s="329"/>
      <c r="AI112" s="329"/>
      <c r="AJ112" s="329"/>
      <c r="AK112" s="329"/>
      <c r="AL112" s="329"/>
      <c r="AM112" s="329"/>
      <c r="AN112" s="329"/>
      <c r="AO112" s="329"/>
      <c r="AP112" s="329"/>
      <c r="AQ112" s="329"/>
      <c r="AR112" s="329"/>
      <c r="AS112" s="329"/>
      <c r="AT112" s="329"/>
      <c r="AU112" s="329"/>
      <c r="AV112" s="329"/>
      <c r="AW112" s="329"/>
      <c r="AX112" s="329"/>
      <c r="AY112" s="329"/>
      <c r="AZ112" s="329"/>
      <c r="BA112" s="329"/>
      <c r="BB112" s="329"/>
      <c r="BC112" s="329"/>
      <c r="BD112" s="329"/>
      <c r="BE112" s="329"/>
      <c r="BF112" s="341"/>
      <c r="BG112" s="341"/>
      <c r="BH112" s="341"/>
      <c r="BI112" s="341"/>
      <c r="BJ112" s="341"/>
      <c r="BK112" s="341"/>
      <c r="BL112" s="341"/>
      <c r="BM112" s="341"/>
      <c r="BN112" s="341"/>
      <c r="BO112" s="341"/>
      <c r="BP112" s="341"/>
      <c r="BQ112" s="341"/>
      <c r="BR112" s="341"/>
      <c r="BS112" s="341"/>
      <c r="BT112" s="341"/>
      <c r="BU112" s="341"/>
      <c r="BV112" s="341"/>
      <c r="BW112" s="341"/>
      <c r="BX112" s="341"/>
      <c r="BY112" s="341"/>
      <c r="BZ112" s="341"/>
      <c r="CA112" s="341"/>
      <c r="CB112" s="341"/>
      <c r="CC112" s="341"/>
      <c r="CD112" s="341"/>
      <c r="CE112" s="341"/>
      <c r="CF112" s="341"/>
      <c r="CG112" s="341"/>
      <c r="CH112" s="341"/>
      <c r="CI112" s="341"/>
      <c r="CJ112" s="341"/>
    </row>
    <row r="113" spans="1:88" ht="9" customHeight="1">
      <c r="A113" s="17"/>
      <c r="B113" s="17"/>
      <c r="C113" s="17"/>
      <c r="D113" s="17"/>
      <c r="E113" s="17"/>
      <c r="F113" s="17"/>
      <c r="G113" s="17"/>
      <c r="H113" s="17"/>
      <c r="I113" s="17"/>
      <c r="J113" s="17"/>
      <c r="K113" s="17"/>
      <c r="L113" s="17"/>
      <c r="M113" s="256" t="s">
        <v>22</v>
      </c>
      <c r="N113" s="256"/>
      <c r="O113" s="256"/>
      <c r="P113" s="256"/>
      <c r="Q113" s="256"/>
      <c r="R113" s="256"/>
      <c r="S113" s="256"/>
      <c r="T113" s="256"/>
      <c r="U113" s="256"/>
      <c r="V113" s="256"/>
      <c r="W113" s="256"/>
      <c r="X113" s="256"/>
      <c r="Y113" s="256"/>
      <c r="Z113" s="256"/>
      <c r="AA113" s="329"/>
      <c r="AB113" s="329"/>
      <c r="AC113" s="329"/>
      <c r="AD113" s="329"/>
      <c r="AE113" s="329"/>
      <c r="AF113" s="329"/>
      <c r="AG113" s="329"/>
      <c r="AH113" s="329"/>
      <c r="AI113" s="329"/>
      <c r="AJ113" s="329"/>
      <c r="AK113" s="329"/>
      <c r="AL113" s="329"/>
      <c r="AM113" s="329"/>
      <c r="AN113" s="329"/>
      <c r="AO113" s="329"/>
      <c r="AP113" s="329"/>
      <c r="AQ113" s="329"/>
      <c r="AR113" s="329"/>
      <c r="AS113" s="329"/>
      <c r="AT113" s="329"/>
      <c r="AU113" s="329"/>
      <c r="AV113" s="329"/>
      <c r="AW113" s="329"/>
      <c r="AX113" s="329"/>
      <c r="AY113" s="329"/>
      <c r="AZ113" s="329"/>
      <c r="BA113" s="329"/>
      <c r="BB113" s="329"/>
      <c r="BC113" s="329"/>
      <c r="BD113" s="329"/>
      <c r="BE113" s="329"/>
      <c r="BF113" s="341"/>
      <c r="BG113" s="341"/>
      <c r="BH113" s="341"/>
      <c r="BI113" s="341"/>
      <c r="BJ113" s="341"/>
      <c r="BK113" s="341"/>
      <c r="BL113" s="341"/>
      <c r="BM113" s="341"/>
      <c r="BN113" s="341"/>
      <c r="BO113" s="341"/>
      <c r="BP113" s="341"/>
      <c r="BQ113" s="341"/>
      <c r="BR113" s="341"/>
      <c r="BS113" s="341"/>
      <c r="BT113" s="341"/>
      <c r="BU113" s="341"/>
      <c r="BV113" s="341"/>
      <c r="BW113" s="341"/>
      <c r="BX113" s="341"/>
      <c r="BY113" s="341"/>
      <c r="BZ113" s="341"/>
      <c r="CA113" s="341"/>
      <c r="CB113" s="341"/>
      <c r="CC113" s="341"/>
      <c r="CD113" s="341"/>
      <c r="CE113" s="341"/>
      <c r="CF113" s="341"/>
      <c r="CG113" s="341"/>
      <c r="CH113" s="341"/>
      <c r="CI113" s="341"/>
      <c r="CJ113" s="341"/>
    </row>
    <row r="114" spans="1:88" ht="9" customHeight="1">
      <c r="A114" s="17"/>
      <c r="B114" s="17"/>
      <c r="C114" s="17"/>
      <c r="D114" s="17"/>
      <c r="E114" s="17"/>
      <c r="F114" s="17"/>
      <c r="G114" s="17"/>
      <c r="H114" s="17"/>
      <c r="I114" s="17"/>
      <c r="J114" s="17"/>
      <c r="K114" s="17"/>
      <c r="L114" s="17"/>
      <c r="M114" s="256"/>
      <c r="N114" s="256"/>
      <c r="O114" s="256"/>
      <c r="P114" s="256"/>
      <c r="Q114" s="256"/>
      <c r="R114" s="256"/>
      <c r="S114" s="256"/>
      <c r="T114" s="256"/>
      <c r="U114" s="256"/>
      <c r="V114" s="256"/>
      <c r="W114" s="256"/>
      <c r="X114" s="256"/>
      <c r="Y114" s="256"/>
      <c r="Z114" s="256"/>
      <c r="AA114" s="329"/>
      <c r="AB114" s="329"/>
      <c r="AC114" s="329"/>
      <c r="AD114" s="329"/>
      <c r="AE114" s="329"/>
      <c r="AF114" s="329"/>
      <c r="AG114" s="329"/>
      <c r="AH114" s="329"/>
      <c r="AI114" s="329"/>
      <c r="AJ114" s="329"/>
      <c r="AK114" s="329"/>
      <c r="AL114" s="329"/>
      <c r="AM114" s="329"/>
      <c r="AN114" s="329"/>
      <c r="AO114" s="329"/>
      <c r="AP114" s="329"/>
      <c r="AQ114" s="329"/>
      <c r="AR114" s="329"/>
      <c r="AS114" s="329"/>
      <c r="AT114" s="329"/>
      <c r="AU114" s="329"/>
      <c r="AV114" s="329"/>
      <c r="AW114" s="329"/>
      <c r="AX114" s="329"/>
      <c r="AY114" s="329"/>
      <c r="AZ114" s="329"/>
      <c r="BA114" s="329"/>
      <c r="BB114" s="329"/>
      <c r="BC114" s="329"/>
      <c r="BD114" s="329"/>
      <c r="BE114" s="329"/>
      <c r="BF114" s="341"/>
      <c r="BG114" s="341"/>
      <c r="BH114" s="341"/>
      <c r="BI114" s="341"/>
      <c r="BJ114" s="341"/>
      <c r="BK114" s="341"/>
      <c r="BL114" s="341"/>
      <c r="BM114" s="341"/>
      <c r="BN114" s="341"/>
      <c r="BO114" s="341"/>
      <c r="BP114" s="341"/>
      <c r="BQ114" s="341"/>
      <c r="BR114" s="341"/>
      <c r="BS114" s="341"/>
      <c r="BT114" s="341"/>
      <c r="BU114" s="341"/>
      <c r="BV114" s="341"/>
      <c r="BW114" s="341"/>
      <c r="BX114" s="341"/>
      <c r="BY114" s="341"/>
      <c r="BZ114" s="341"/>
      <c r="CA114" s="341"/>
      <c r="CB114" s="341"/>
      <c r="CC114" s="341"/>
      <c r="CD114" s="341"/>
      <c r="CE114" s="341"/>
      <c r="CF114" s="341"/>
      <c r="CG114" s="341"/>
      <c r="CH114" s="341"/>
      <c r="CI114" s="341"/>
      <c r="CJ114" s="341"/>
    </row>
    <row r="115" spans="1:88" ht="9" customHeight="1">
      <c r="A115" s="17"/>
      <c r="B115" s="17"/>
      <c r="C115" s="17"/>
      <c r="D115" s="17"/>
      <c r="E115" s="17"/>
      <c r="F115" s="17"/>
      <c r="G115" s="17"/>
      <c r="H115" s="17"/>
      <c r="I115" s="17"/>
      <c r="J115" s="17"/>
      <c r="K115" s="17"/>
      <c r="L115" s="17"/>
      <c r="M115" s="256"/>
      <c r="N115" s="256"/>
      <c r="O115" s="256"/>
      <c r="P115" s="256"/>
      <c r="Q115" s="256"/>
      <c r="R115" s="256"/>
      <c r="S115" s="256"/>
      <c r="T115" s="256"/>
      <c r="U115" s="256"/>
      <c r="V115" s="256"/>
      <c r="W115" s="256"/>
      <c r="X115" s="256"/>
      <c r="Y115" s="256"/>
      <c r="Z115" s="256"/>
      <c r="AA115" s="329"/>
      <c r="AB115" s="329"/>
      <c r="AC115" s="329"/>
      <c r="AD115" s="329"/>
      <c r="AE115" s="329"/>
      <c r="AF115" s="329"/>
      <c r="AG115" s="329"/>
      <c r="AH115" s="329"/>
      <c r="AI115" s="329"/>
      <c r="AJ115" s="329"/>
      <c r="AK115" s="329"/>
      <c r="AL115" s="329"/>
      <c r="AM115" s="329"/>
      <c r="AN115" s="329"/>
      <c r="AO115" s="329"/>
      <c r="AP115" s="329"/>
      <c r="AQ115" s="329"/>
      <c r="AR115" s="329"/>
      <c r="AS115" s="329"/>
      <c r="AT115" s="329"/>
      <c r="AU115" s="329"/>
      <c r="AV115" s="329"/>
      <c r="AW115" s="329"/>
      <c r="AX115" s="329"/>
      <c r="AY115" s="329"/>
      <c r="AZ115" s="329"/>
      <c r="BA115" s="329"/>
      <c r="BB115" s="329"/>
      <c r="BC115" s="329"/>
      <c r="BD115" s="329"/>
      <c r="BE115" s="329"/>
      <c r="BF115" s="341"/>
      <c r="BG115" s="341"/>
      <c r="BH115" s="341"/>
      <c r="BI115" s="341"/>
      <c r="BJ115" s="341"/>
      <c r="BK115" s="341"/>
      <c r="BL115" s="341"/>
      <c r="BM115" s="341"/>
      <c r="BN115" s="341"/>
      <c r="BO115" s="341"/>
      <c r="BP115" s="341"/>
      <c r="BQ115" s="341"/>
      <c r="BR115" s="341"/>
      <c r="BS115" s="341"/>
      <c r="BT115" s="341"/>
      <c r="BU115" s="341"/>
      <c r="BV115" s="341"/>
      <c r="BW115" s="341"/>
      <c r="BX115" s="341"/>
      <c r="BY115" s="341"/>
      <c r="BZ115" s="341"/>
      <c r="CA115" s="341"/>
      <c r="CB115" s="341"/>
      <c r="CC115" s="341"/>
      <c r="CD115" s="341"/>
      <c r="CE115" s="341"/>
      <c r="CF115" s="341"/>
      <c r="CG115" s="341"/>
      <c r="CH115" s="341"/>
      <c r="CI115" s="341"/>
      <c r="CJ115" s="341"/>
    </row>
    <row r="116" spans="1:88" ht="9" customHeight="1" thickBot="1">
      <c r="A116" s="19"/>
      <c r="B116" s="19"/>
      <c r="C116" s="19"/>
      <c r="D116" s="19"/>
      <c r="E116" s="19"/>
      <c r="F116" s="19"/>
      <c r="G116" s="19"/>
      <c r="H116" s="19"/>
      <c r="I116" s="19"/>
      <c r="J116" s="19"/>
      <c r="K116" s="19"/>
      <c r="L116" s="19"/>
      <c r="M116" s="5"/>
      <c r="N116" s="5"/>
      <c r="O116" s="5"/>
      <c r="P116" s="5"/>
      <c r="Q116" s="5"/>
      <c r="R116" s="5"/>
      <c r="S116" s="5"/>
      <c r="T116" s="5"/>
      <c r="U116" s="5"/>
      <c r="V116" s="5"/>
      <c r="W116" s="5"/>
      <c r="X116" s="5"/>
      <c r="Y116" s="5"/>
      <c r="Z116" s="5"/>
      <c r="AA116" s="330"/>
      <c r="AB116" s="330"/>
      <c r="AC116" s="330"/>
      <c r="AD116" s="330"/>
      <c r="AE116" s="330"/>
      <c r="AF116" s="330"/>
      <c r="AG116" s="330"/>
      <c r="AH116" s="330"/>
      <c r="AI116" s="330"/>
      <c r="AJ116" s="330"/>
      <c r="AK116" s="330"/>
      <c r="AL116" s="330"/>
      <c r="AM116" s="330"/>
      <c r="AN116" s="330"/>
      <c r="AO116" s="330"/>
      <c r="AP116" s="330"/>
      <c r="AQ116" s="330"/>
      <c r="AR116" s="330"/>
      <c r="AS116" s="330"/>
      <c r="AT116" s="330"/>
      <c r="AU116" s="330"/>
      <c r="AV116" s="330"/>
      <c r="AW116" s="330"/>
      <c r="AX116" s="330"/>
      <c r="AY116" s="330"/>
      <c r="AZ116" s="330"/>
      <c r="BA116" s="330"/>
      <c r="BB116" s="330"/>
      <c r="BC116" s="330"/>
      <c r="BD116" s="330"/>
      <c r="BE116" s="330"/>
      <c r="BF116" s="342"/>
      <c r="BG116" s="342"/>
      <c r="BH116" s="342"/>
      <c r="BI116" s="342"/>
      <c r="BJ116" s="342"/>
      <c r="BK116" s="342"/>
      <c r="BL116" s="342"/>
      <c r="BM116" s="342"/>
      <c r="BN116" s="342"/>
      <c r="BO116" s="342"/>
      <c r="BP116" s="342"/>
      <c r="BQ116" s="342"/>
      <c r="BR116" s="342"/>
      <c r="BS116" s="342"/>
      <c r="BT116" s="342"/>
      <c r="BU116" s="342"/>
      <c r="BV116" s="342"/>
      <c r="BW116" s="342"/>
      <c r="BX116" s="342"/>
      <c r="BY116" s="342"/>
      <c r="BZ116" s="342"/>
      <c r="CA116" s="342"/>
      <c r="CB116" s="342"/>
      <c r="CC116" s="342"/>
      <c r="CD116" s="342"/>
      <c r="CE116" s="342"/>
      <c r="CF116" s="342"/>
      <c r="CG116" s="342"/>
      <c r="CH116" s="342"/>
      <c r="CI116" s="342"/>
      <c r="CJ116" s="342"/>
    </row>
    <row r="117" spans="1:88" ht="9" customHeight="1">
      <c r="A117" s="17"/>
      <c r="B117" s="17"/>
      <c r="C117" s="17"/>
      <c r="D117" s="17"/>
      <c r="E117" s="17"/>
      <c r="F117" s="17"/>
      <c r="G117" s="17"/>
      <c r="H117" s="17"/>
      <c r="I117" s="17"/>
      <c r="J117" s="17"/>
      <c r="K117" s="17"/>
      <c r="L117" s="17"/>
      <c r="M117" s="6"/>
      <c r="N117" s="6"/>
      <c r="O117" s="6"/>
      <c r="P117" s="6"/>
      <c r="Q117" s="6"/>
      <c r="R117" s="6"/>
      <c r="S117" s="6"/>
      <c r="T117" s="6"/>
      <c r="U117" s="6"/>
      <c r="V117" s="6"/>
      <c r="W117" s="6"/>
      <c r="X117" s="6"/>
      <c r="Y117" s="6"/>
      <c r="Z117" s="6"/>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c r="BK117" s="63"/>
      <c r="BL117" s="63"/>
      <c r="BM117" s="63"/>
      <c r="BN117" s="63"/>
      <c r="BO117" s="63"/>
      <c r="BP117" s="63"/>
      <c r="BQ117" s="63"/>
      <c r="BR117" s="63"/>
      <c r="BS117" s="63"/>
      <c r="BT117" s="63"/>
      <c r="BU117" s="63"/>
      <c r="BV117" s="63"/>
      <c r="BW117" s="63"/>
      <c r="BX117" s="63"/>
      <c r="BY117" s="63"/>
      <c r="BZ117" s="63"/>
      <c r="CA117" s="63"/>
      <c r="CB117" s="63"/>
      <c r="CC117" s="63"/>
      <c r="CD117" s="63"/>
      <c r="CE117" s="63"/>
      <c r="CF117" s="63"/>
      <c r="CG117" s="63"/>
      <c r="CH117" s="63"/>
      <c r="CI117" s="63"/>
      <c r="CJ117" s="63"/>
    </row>
    <row r="118" spans="1:88" ht="9" customHeight="1">
      <c r="A118" s="17"/>
      <c r="B118" s="17"/>
      <c r="C118" s="17"/>
      <c r="D118" s="17"/>
      <c r="E118" s="17"/>
      <c r="F118" s="17"/>
      <c r="G118" s="17"/>
      <c r="H118" s="17"/>
      <c r="I118" s="17"/>
      <c r="J118" s="17"/>
      <c r="K118" s="17"/>
      <c r="L118" s="17"/>
      <c r="M118" s="317" t="s">
        <v>76</v>
      </c>
      <c r="N118" s="317"/>
      <c r="O118" s="317"/>
      <c r="P118" s="317"/>
      <c r="Q118" s="317"/>
      <c r="R118" s="317"/>
      <c r="S118" s="317"/>
      <c r="T118" s="317"/>
      <c r="U118" s="317"/>
      <c r="V118" s="317"/>
      <c r="W118" s="317"/>
      <c r="X118" s="317"/>
      <c r="Y118" s="317"/>
      <c r="Z118" s="317"/>
      <c r="AA118" s="325">
        <f>ROUND(為替!D24, 4) * 1</f>
        <v>20.8</v>
      </c>
      <c r="AB118" s="325"/>
      <c r="AC118" s="325"/>
      <c r="AD118" s="325"/>
      <c r="AE118" s="325"/>
      <c r="AF118" s="325"/>
      <c r="AG118" s="325"/>
      <c r="AH118" s="325"/>
      <c r="AI118" s="325"/>
      <c r="AJ118" s="325"/>
      <c r="AK118" s="325"/>
      <c r="AL118" s="325"/>
      <c r="AM118" s="325"/>
      <c r="AN118" s="325"/>
      <c r="AO118" s="325"/>
      <c r="AP118" s="325"/>
      <c r="AQ118" s="325"/>
      <c r="AR118" s="325"/>
      <c r="AS118" s="325"/>
      <c r="AT118" s="325"/>
      <c r="AU118" s="325"/>
      <c r="AV118" s="325"/>
      <c r="AW118" s="325"/>
      <c r="AX118" s="325"/>
      <c r="AY118" s="325"/>
      <c r="AZ118" s="325"/>
      <c r="BA118" s="325"/>
      <c r="BB118" s="325"/>
      <c r="BC118" s="325"/>
      <c r="BD118" s="325"/>
      <c r="BE118" s="325"/>
      <c r="BF118" s="327">
        <f>ROUND(為替!E24, 4) * 1</f>
        <v>18.8</v>
      </c>
      <c r="BG118" s="327"/>
      <c r="BH118" s="327"/>
      <c r="BI118" s="327"/>
      <c r="BJ118" s="327"/>
      <c r="BK118" s="327"/>
      <c r="BL118" s="327"/>
      <c r="BM118" s="327"/>
      <c r="BN118" s="327"/>
      <c r="BO118" s="327"/>
      <c r="BP118" s="327"/>
      <c r="BQ118" s="327"/>
      <c r="BR118" s="327"/>
      <c r="BS118" s="327"/>
      <c r="BT118" s="327"/>
      <c r="BU118" s="327"/>
      <c r="BV118" s="327"/>
      <c r="BW118" s="327"/>
      <c r="BX118" s="327"/>
      <c r="BY118" s="327"/>
      <c r="BZ118" s="327"/>
      <c r="CA118" s="327"/>
      <c r="CB118" s="327"/>
      <c r="CC118" s="327"/>
      <c r="CD118" s="327"/>
      <c r="CE118" s="327"/>
      <c r="CF118" s="327"/>
      <c r="CG118" s="327"/>
      <c r="CH118" s="327"/>
      <c r="CI118" s="327"/>
      <c r="CJ118" s="327"/>
    </row>
    <row r="119" spans="1:88" ht="9" customHeight="1">
      <c r="A119" s="17"/>
      <c r="B119" s="17"/>
      <c r="C119" s="17"/>
      <c r="D119" s="17"/>
      <c r="E119" s="17"/>
      <c r="F119" s="17"/>
      <c r="G119" s="17"/>
      <c r="H119" s="17"/>
      <c r="I119" s="17"/>
      <c r="J119" s="17"/>
      <c r="K119" s="17"/>
      <c r="L119" s="17"/>
      <c r="M119" s="317"/>
      <c r="N119" s="317"/>
      <c r="O119" s="317"/>
      <c r="P119" s="317"/>
      <c r="Q119" s="317"/>
      <c r="R119" s="317"/>
      <c r="S119" s="317"/>
      <c r="T119" s="317"/>
      <c r="U119" s="317"/>
      <c r="V119" s="317"/>
      <c r="W119" s="317"/>
      <c r="X119" s="317"/>
      <c r="Y119" s="317"/>
      <c r="Z119" s="317"/>
      <c r="AA119" s="325"/>
      <c r="AB119" s="325"/>
      <c r="AC119" s="325"/>
      <c r="AD119" s="325"/>
      <c r="AE119" s="325"/>
      <c r="AF119" s="325"/>
      <c r="AG119" s="325"/>
      <c r="AH119" s="325"/>
      <c r="AI119" s="325"/>
      <c r="AJ119" s="325"/>
      <c r="AK119" s="325"/>
      <c r="AL119" s="325"/>
      <c r="AM119" s="325"/>
      <c r="AN119" s="325"/>
      <c r="AO119" s="325"/>
      <c r="AP119" s="325"/>
      <c r="AQ119" s="325"/>
      <c r="AR119" s="325"/>
      <c r="AS119" s="325"/>
      <c r="AT119" s="325"/>
      <c r="AU119" s="325"/>
      <c r="AV119" s="325"/>
      <c r="AW119" s="325"/>
      <c r="AX119" s="325"/>
      <c r="AY119" s="325"/>
      <c r="AZ119" s="325"/>
      <c r="BA119" s="325"/>
      <c r="BB119" s="325"/>
      <c r="BC119" s="325"/>
      <c r="BD119" s="325"/>
      <c r="BE119" s="325"/>
      <c r="BF119" s="327"/>
      <c r="BG119" s="327"/>
      <c r="BH119" s="327"/>
      <c r="BI119" s="327"/>
      <c r="BJ119" s="327"/>
      <c r="BK119" s="327"/>
      <c r="BL119" s="327"/>
      <c r="BM119" s="327"/>
      <c r="BN119" s="327"/>
      <c r="BO119" s="327"/>
      <c r="BP119" s="327"/>
      <c r="BQ119" s="327"/>
      <c r="BR119" s="327"/>
      <c r="BS119" s="327"/>
      <c r="BT119" s="327"/>
      <c r="BU119" s="327"/>
      <c r="BV119" s="327"/>
      <c r="BW119" s="327"/>
      <c r="BX119" s="327"/>
      <c r="BY119" s="327"/>
      <c r="BZ119" s="327"/>
      <c r="CA119" s="327"/>
      <c r="CB119" s="327"/>
      <c r="CC119" s="327"/>
      <c r="CD119" s="327"/>
      <c r="CE119" s="327"/>
      <c r="CF119" s="327"/>
      <c r="CG119" s="327"/>
      <c r="CH119" s="327"/>
      <c r="CI119" s="327"/>
      <c r="CJ119" s="327"/>
    </row>
    <row r="120" spans="1:88" ht="9" customHeight="1">
      <c r="A120" s="17"/>
      <c r="B120" s="17"/>
      <c r="C120" s="17"/>
      <c r="D120" s="17"/>
      <c r="E120" s="17"/>
      <c r="F120" s="17"/>
      <c r="G120" s="17"/>
      <c r="H120" s="17"/>
      <c r="I120" s="17"/>
      <c r="J120" s="17"/>
      <c r="K120" s="17"/>
      <c r="L120" s="17"/>
      <c r="M120" s="317"/>
      <c r="N120" s="317"/>
      <c r="O120" s="317"/>
      <c r="P120" s="317"/>
      <c r="Q120" s="317"/>
      <c r="R120" s="317"/>
      <c r="S120" s="317"/>
      <c r="T120" s="317"/>
      <c r="U120" s="317"/>
      <c r="V120" s="317"/>
      <c r="W120" s="317"/>
      <c r="X120" s="317"/>
      <c r="Y120" s="317"/>
      <c r="Z120" s="317"/>
      <c r="AA120" s="325"/>
      <c r="AB120" s="325"/>
      <c r="AC120" s="325"/>
      <c r="AD120" s="325"/>
      <c r="AE120" s="325"/>
      <c r="AF120" s="325"/>
      <c r="AG120" s="325"/>
      <c r="AH120" s="325"/>
      <c r="AI120" s="325"/>
      <c r="AJ120" s="325"/>
      <c r="AK120" s="325"/>
      <c r="AL120" s="325"/>
      <c r="AM120" s="325"/>
      <c r="AN120" s="325"/>
      <c r="AO120" s="325"/>
      <c r="AP120" s="325"/>
      <c r="AQ120" s="325"/>
      <c r="AR120" s="325"/>
      <c r="AS120" s="325"/>
      <c r="AT120" s="325"/>
      <c r="AU120" s="325"/>
      <c r="AV120" s="325"/>
      <c r="AW120" s="325"/>
      <c r="AX120" s="325"/>
      <c r="AY120" s="325"/>
      <c r="AZ120" s="325"/>
      <c r="BA120" s="325"/>
      <c r="BB120" s="325"/>
      <c r="BC120" s="325"/>
      <c r="BD120" s="325"/>
      <c r="BE120" s="325"/>
      <c r="BF120" s="327"/>
      <c r="BG120" s="327"/>
      <c r="BH120" s="327"/>
      <c r="BI120" s="327"/>
      <c r="BJ120" s="327"/>
      <c r="BK120" s="327"/>
      <c r="BL120" s="327"/>
      <c r="BM120" s="327"/>
      <c r="BN120" s="327"/>
      <c r="BO120" s="327"/>
      <c r="BP120" s="327"/>
      <c r="BQ120" s="327"/>
      <c r="BR120" s="327"/>
      <c r="BS120" s="327"/>
      <c r="BT120" s="327"/>
      <c r="BU120" s="327"/>
      <c r="BV120" s="327"/>
      <c r="BW120" s="327"/>
      <c r="BX120" s="327"/>
      <c r="BY120" s="327"/>
      <c r="BZ120" s="327"/>
      <c r="CA120" s="327"/>
      <c r="CB120" s="327"/>
      <c r="CC120" s="327"/>
      <c r="CD120" s="327"/>
      <c r="CE120" s="327"/>
      <c r="CF120" s="327"/>
      <c r="CG120" s="327"/>
      <c r="CH120" s="327"/>
      <c r="CI120" s="327"/>
      <c r="CJ120" s="327"/>
    </row>
    <row r="121" spans="1:88" ht="9" customHeight="1">
      <c r="A121" s="17"/>
      <c r="B121" s="17"/>
      <c r="C121" s="17"/>
      <c r="D121" s="17"/>
      <c r="E121" s="17"/>
      <c r="F121" s="17"/>
      <c r="G121" s="17"/>
      <c r="H121" s="17"/>
      <c r="I121" s="17"/>
      <c r="J121" s="17"/>
      <c r="K121" s="17"/>
      <c r="L121" s="17"/>
      <c r="M121" s="317"/>
      <c r="N121" s="317"/>
      <c r="O121" s="317"/>
      <c r="P121" s="317"/>
      <c r="Q121" s="317"/>
      <c r="R121" s="317"/>
      <c r="S121" s="317"/>
      <c r="T121" s="317"/>
      <c r="U121" s="317"/>
      <c r="V121" s="317"/>
      <c r="W121" s="317"/>
      <c r="X121" s="317"/>
      <c r="Y121" s="317"/>
      <c r="Z121" s="317"/>
      <c r="AA121" s="325"/>
      <c r="AB121" s="325"/>
      <c r="AC121" s="325"/>
      <c r="AD121" s="325"/>
      <c r="AE121" s="325"/>
      <c r="AF121" s="325"/>
      <c r="AG121" s="325"/>
      <c r="AH121" s="325"/>
      <c r="AI121" s="325"/>
      <c r="AJ121" s="325"/>
      <c r="AK121" s="325"/>
      <c r="AL121" s="325"/>
      <c r="AM121" s="325"/>
      <c r="AN121" s="325"/>
      <c r="AO121" s="325"/>
      <c r="AP121" s="325"/>
      <c r="AQ121" s="325"/>
      <c r="AR121" s="325"/>
      <c r="AS121" s="325"/>
      <c r="AT121" s="325"/>
      <c r="AU121" s="325"/>
      <c r="AV121" s="325"/>
      <c r="AW121" s="325"/>
      <c r="AX121" s="325"/>
      <c r="AY121" s="325"/>
      <c r="AZ121" s="325"/>
      <c r="BA121" s="325"/>
      <c r="BB121" s="325"/>
      <c r="BC121" s="325"/>
      <c r="BD121" s="325"/>
      <c r="BE121" s="325"/>
      <c r="BF121" s="327"/>
      <c r="BG121" s="327"/>
      <c r="BH121" s="327"/>
      <c r="BI121" s="327"/>
      <c r="BJ121" s="327"/>
      <c r="BK121" s="327"/>
      <c r="BL121" s="327"/>
      <c r="BM121" s="327"/>
      <c r="BN121" s="327"/>
      <c r="BO121" s="327"/>
      <c r="BP121" s="327"/>
      <c r="BQ121" s="327"/>
      <c r="BR121" s="327"/>
      <c r="BS121" s="327"/>
      <c r="BT121" s="327"/>
      <c r="BU121" s="327"/>
      <c r="BV121" s="327"/>
      <c r="BW121" s="327"/>
      <c r="BX121" s="327"/>
      <c r="BY121" s="327"/>
      <c r="BZ121" s="327"/>
      <c r="CA121" s="327"/>
      <c r="CB121" s="327"/>
      <c r="CC121" s="327"/>
      <c r="CD121" s="327"/>
      <c r="CE121" s="327"/>
      <c r="CF121" s="327"/>
      <c r="CG121" s="327"/>
      <c r="CH121" s="327"/>
      <c r="CI121" s="327"/>
      <c r="CJ121" s="327"/>
    </row>
    <row r="122" spans="1:88" ht="9" customHeight="1">
      <c r="A122" s="17"/>
      <c r="B122" s="17"/>
      <c r="C122" s="17"/>
      <c r="D122" s="17"/>
      <c r="E122" s="17"/>
      <c r="F122" s="17"/>
      <c r="G122" s="17"/>
      <c r="H122" s="17"/>
      <c r="I122" s="17"/>
      <c r="J122" s="17"/>
      <c r="K122" s="17"/>
      <c r="L122" s="17"/>
      <c r="M122" s="317"/>
      <c r="N122" s="317"/>
      <c r="O122" s="317"/>
      <c r="P122" s="317"/>
      <c r="Q122" s="317"/>
      <c r="R122" s="317"/>
      <c r="S122" s="317"/>
      <c r="T122" s="317"/>
      <c r="U122" s="317"/>
      <c r="V122" s="317"/>
      <c r="W122" s="317"/>
      <c r="X122" s="317"/>
      <c r="Y122" s="317"/>
      <c r="Z122" s="317"/>
      <c r="AA122" s="325"/>
      <c r="AB122" s="325"/>
      <c r="AC122" s="325"/>
      <c r="AD122" s="325"/>
      <c r="AE122" s="325"/>
      <c r="AF122" s="325"/>
      <c r="AG122" s="325"/>
      <c r="AH122" s="325"/>
      <c r="AI122" s="325"/>
      <c r="AJ122" s="325"/>
      <c r="AK122" s="325"/>
      <c r="AL122" s="325"/>
      <c r="AM122" s="325"/>
      <c r="AN122" s="325"/>
      <c r="AO122" s="325"/>
      <c r="AP122" s="325"/>
      <c r="AQ122" s="325"/>
      <c r="AR122" s="325"/>
      <c r="AS122" s="325"/>
      <c r="AT122" s="325"/>
      <c r="AU122" s="325"/>
      <c r="AV122" s="325"/>
      <c r="AW122" s="325"/>
      <c r="AX122" s="325"/>
      <c r="AY122" s="325"/>
      <c r="AZ122" s="325"/>
      <c r="BA122" s="325"/>
      <c r="BB122" s="325"/>
      <c r="BC122" s="325"/>
      <c r="BD122" s="325"/>
      <c r="BE122" s="325"/>
      <c r="BF122" s="327"/>
      <c r="BG122" s="327"/>
      <c r="BH122" s="327"/>
      <c r="BI122" s="327"/>
      <c r="BJ122" s="327"/>
      <c r="BK122" s="327"/>
      <c r="BL122" s="327"/>
      <c r="BM122" s="327"/>
      <c r="BN122" s="327"/>
      <c r="BO122" s="327"/>
      <c r="BP122" s="327"/>
      <c r="BQ122" s="327"/>
      <c r="BR122" s="327"/>
      <c r="BS122" s="327"/>
      <c r="BT122" s="327"/>
      <c r="BU122" s="327"/>
      <c r="BV122" s="327"/>
      <c r="BW122" s="327"/>
      <c r="BX122" s="327"/>
      <c r="BY122" s="327"/>
      <c r="BZ122" s="327"/>
      <c r="CA122" s="327"/>
      <c r="CB122" s="327"/>
      <c r="CC122" s="327"/>
      <c r="CD122" s="327"/>
      <c r="CE122" s="327"/>
      <c r="CF122" s="327"/>
      <c r="CG122" s="327"/>
      <c r="CH122" s="327"/>
      <c r="CI122" s="327"/>
      <c r="CJ122" s="327"/>
    </row>
    <row r="123" spans="1:88" ht="9" customHeight="1">
      <c r="A123" s="17"/>
      <c r="B123" s="17"/>
      <c r="C123" s="17"/>
      <c r="D123" s="17"/>
      <c r="E123" s="17"/>
      <c r="F123" s="17"/>
      <c r="G123" s="17"/>
      <c r="H123" s="17"/>
      <c r="I123" s="17"/>
      <c r="J123" s="17"/>
      <c r="K123" s="17"/>
      <c r="L123" s="17"/>
      <c r="M123" s="317"/>
      <c r="N123" s="317"/>
      <c r="O123" s="317"/>
      <c r="P123" s="317"/>
      <c r="Q123" s="317"/>
      <c r="R123" s="317"/>
      <c r="S123" s="317"/>
      <c r="T123" s="317"/>
      <c r="U123" s="317"/>
      <c r="V123" s="317"/>
      <c r="W123" s="317"/>
      <c r="X123" s="317"/>
      <c r="Y123" s="317"/>
      <c r="Z123" s="317"/>
      <c r="AA123" s="325"/>
      <c r="AB123" s="325"/>
      <c r="AC123" s="325"/>
      <c r="AD123" s="325"/>
      <c r="AE123" s="325"/>
      <c r="AF123" s="325"/>
      <c r="AG123" s="325"/>
      <c r="AH123" s="325"/>
      <c r="AI123" s="325"/>
      <c r="AJ123" s="325"/>
      <c r="AK123" s="325"/>
      <c r="AL123" s="325"/>
      <c r="AM123" s="325"/>
      <c r="AN123" s="325"/>
      <c r="AO123" s="325"/>
      <c r="AP123" s="325"/>
      <c r="AQ123" s="325"/>
      <c r="AR123" s="325"/>
      <c r="AS123" s="325"/>
      <c r="AT123" s="325"/>
      <c r="AU123" s="325"/>
      <c r="AV123" s="325"/>
      <c r="AW123" s="325"/>
      <c r="AX123" s="325"/>
      <c r="AY123" s="325"/>
      <c r="AZ123" s="325"/>
      <c r="BA123" s="325"/>
      <c r="BB123" s="325"/>
      <c r="BC123" s="325"/>
      <c r="BD123" s="325"/>
      <c r="BE123" s="325"/>
      <c r="BF123" s="327"/>
      <c r="BG123" s="327"/>
      <c r="BH123" s="327"/>
      <c r="BI123" s="327"/>
      <c r="BJ123" s="327"/>
      <c r="BK123" s="327"/>
      <c r="BL123" s="327"/>
      <c r="BM123" s="327"/>
      <c r="BN123" s="327"/>
      <c r="BO123" s="327"/>
      <c r="BP123" s="327"/>
      <c r="BQ123" s="327"/>
      <c r="BR123" s="327"/>
      <c r="BS123" s="327"/>
      <c r="BT123" s="327"/>
      <c r="BU123" s="327"/>
      <c r="BV123" s="327"/>
      <c r="BW123" s="327"/>
      <c r="BX123" s="327"/>
      <c r="BY123" s="327"/>
      <c r="BZ123" s="327"/>
      <c r="CA123" s="327"/>
      <c r="CB123" s="327"/>
      <c r="CC123" s="327"/>
      <c r="CD123" s="327"/>
      <c r="CE123" s="327"/>
      <c r="CF123" s="327"/>
      <c r="CG123" s="327"/>
      <c r="CH123" s="327"/>
      <c r="CI123" s="327"/>
      <c r="CJ123" s="327"/>
    </row>
    <row r="124" spans="1:88" ht="9" customHeight="1">
      <c r="A124" s="17"/>
      <c r="B124" s="17"/>
      <c r="C124" s="17"/>
      <c r="D124" s="17"/>
      <c r="E124" s="17"/>
      <c r="F124" s="17"/>
      <c r="G124" s="17"/>
      <c r="H124" s="17"/>
      <c r="I124" s="17"/>
      <c r="J124" s="17"/>
      <c r="K124" s="17"/>
      <c r="L124" s="17"/>
      <c r="M124" s="256" t="s">
        <v>75</v>
      </c>
      <c r="N124" s="256"/>
      <c r="O124" s="256"/>
      <c r="P124" s="256"/>
      <c r="Q124" s="256"/>
      <c r="R124" s="256"/>
      <c r="S124" s="256"/>
      <c r="T124" s="256"/>
      <c r="U124" s="256"/>
      <c r="V124" s="256"/>
      <c r="W124" s="256"/>
      <c r="X124" s="256"/>
      <c r="Y124" s="256"/>
      <c r="Z124" s="256"/>
      <c r="AA124" s="325"/>
      <c r="AB124" s="325"/>
      <c r="AC124" s="325"/>
      <c r="AD124" s="325"/>
      <c r="AE124" s="325"/>
      <c r="AF124" s="325"/>
      <c r="AG124" s="325"/>
      <c r="AH124" s="325"/>
      <c r="AI124" s="325"/>
      <c r="AJ124" s="325"/>
      <c r="AK124" s="325"/>
      <c r="AL124" s="325"/>
      <c r="AM124" s="325"/>
      <c r="AN124" s="325"/>
      <c r="AO124" s="325"/>
      <c r="AP124" s="325"/>
      <c r="AQ124" s="325"/>
      <c r="AR124" s="325"/>
      <c r="AS124" s="325"/>
      <c r="AT124" s="325"/>
      <c r="AU124" s="325"/>
      <c r="AV124" s="325"/>
      <c r="AW124" s="325"/>
      <c r="AX124" s="325"/>
      <c r="AY124" s="325"/>
      <c r="AZ124" s="325"/>
      <c r="BA124" s="325"/>
      <c r="BB124" s="325"/>
      <c r="BC124" s="325"/>
      <c r="BD124" s="325"/>
      <c r="BE124" s="325"/>
      <c r="BF124" s="327"/>
      <c r="BG124" s="327"/>
      <c r="BH124" s="327"/>
      <c r="BI124" s="327"/>
      <c r="BJ124" s="327"/>
      <c r="BK124" s="327"/>
      <c r="BL124" s="327"/>
      <c r="BM124" s="327"/>
      <c r="BN124" s="327"/>
      <c r="BO124" s="327"/>
      <c r="BP124" s="327"/>
      <c r="BQ124" s="327"/>
      <c r="BR124" s="327"/>
      <c r="BS124" s="327"/>
      <c r="BT124" s="327"/>
      <c r="BU124" s="327"/>
      <c r="BV124" s="327"/>
      <c r="BW124" s="327"/>
      <c r="BX124" s="327"/>
      <c r="BY124" s="327"/>
      <c r="BZ124" s="327"/>
      <c r="CA124" s="327"/>
      <c r="CB124" s="327"/>
      <c r="CC124" s="327"/>
      <c r="CD124" s="327"/>
      <c r="CE124" s="327"/>
      <c r="CF124" s="327"/>
      <c r="CG124" s="327"/>
      <c r="CH124" s="327"/>
      <c r="CI124" s="327"/>
      <c r="CJ124" s="327"/>
    </row>
    <row r="125" spans="1:88" ht="9" customHeight="1">
      <c r="A125" s="17"/>
      <c r="B125" s="17"/>
      <c r="C125" s="17"/>
      <c r="D125" s="17"/>
      <c r="E125" s="17"/>
      <c r="F125" s="17"/>
      <c r="G125" s="17"/>
      <c r="H125" s="17"/>
      <c r="I125" s="17"/>
      <c r="J125" s="17"/>
      <c r="K125" s="17"/>
      <c r="L125" s="17"/>
      <c r="M125" s="256"/>
      <c r="N125" s="256"/>
      <c r="O125" s="256"/>
      <c r="P125" s="256"/>
      <c r="Q125" s="256"/>
      <c r="R125" s="256"/>
      <c r="S125" s="256"/>
      <c r="T125" s="256"/>
      <c r="U125" s="256"/>
      <c r="V125" s="256"/>
      <c r="W125" s="256"/>
      <c r="X125" s="256"/>
      <c r="Y125" s="256"/>
      <c r="Z125" s="256"/>
      <c r="AA125" s="325"/>
      <c r="AB125" s="325"/>
      <c r="AC125" s="325"/>
      <c r="AD125" s="325"/>
      <c r="AE125" s="325"/>
      <c r="AF125" s="325"/>
      <c r="AG125" s="325"/>
      <c r="AH125" s="325"/>
      <c r="AI125" s="325"/>
      <c r="AJ125" s="325"/>
      <c r="AK125" s="325"/>
      <c r="AL125" s="325"/>
      <c r="AM125" s="325"/>
      <c r="AN125" s="325"/>
      <c r="AO125" s="325"/>
      <c r="AP125" s="325"/>
      <c r="AQ125" s="325"/>
      <c r="AR125" s="325"/>
      <c r="AS125" s="325"/>
      <c r="AT125" s="325"/>
      <c r="AU125" s="325"/>
      <c r="AV125" s="325"/>
      <c r="AW125" s="325"/>
      <c r="AX125" s="325"/>
      <c r="AY125" s="325"/>
      <c r="AZ125" s="325"/>
      <c r="BA125" s="325"/>
      <c r="BB125" s="325"/>
      <c r="BC125" s="325"/>
      <c r="BD125" s="325"/>
      <c r="BE125" s="325"/>
      <c r="BF125" s="327"/>
      <c r="BG125" s="327"/>
      <c r="BH125" s="327"/>
      <c r="BI125" s="327"/>
      <c r="BJ125" s="327"/>
      <c r="BK125" s="327"/>
      <c r="BL125" s="327"/>
      <c r="BM125" s="327"/>
      <c r="BN125" s="327"/>
      <c r="BO125" s="327"/>
      <c r="BP125" s="327"/>
      <c r="BQ125" s="327"/>
      <c r="BR125" s="327"/>
      <c r="BS125" s="327"/>
      <c r="BT125" s="327"/>
      <c r="BU125" s="327"/>
      <c r="BV125" s="327"/>
      <c r="BW125" s="327"/>
      <c r="BX125" s="327"/>
      <c r="BY125" s="327"/>
      <c r="BZ125" s="327"/>
      <c r="CA125" s="327"/>
      <c r="CB125" s="327"/>
      <c r="CC125" s="327"/>
      <c r="CD125" s="327"/>
      <c r="CE125" s="327"/>
      <c r="CF125" s="327"/>
      <c r="CG125" s="327"/>
      <c r="CH125" s="327"/>
      <c r="CI125" s="327"/>
      <c r="CJ125" s="327"/>
    </row>
    <row r="126" spans="1:88" ht="9" customHeight="1">
      <c r="A126" s="17"/>
      <c r="B126" s="17"/>
      <c r="C126" s="17"/>
      <c r="D126" s="17"/>
      <c r="E126" s="17"/>
      <c r="F126" s="17"/>
      <c r="G126" s="17"/>
      <c r="H126" s="17"/>
      <c r="I126" s="17"/>
      <c r="J126" s="17"/>
      <c r="K126" s="17"/>
      <c r="L126" s="17"/>
      <c r="M126" s="256"/>
      <c r="N126" s="256"/>
      <c r="O126" s="256"/>
      <c r="P126" s="256"/>
      <c r="Q126" s="256"/>
      <c r="R126" s="256"/>
      <c r="S126" s="256"/>
      <c r="T126" s="256"/>
      <c r="U126" s="256"/>
      <c r="V126" s="256"/>
      <c r="W126" s="256"/>
      <c r="X126" s="256"/>
      <c r="Y126" s="256"/>
      <c r="Z126" s="256"/>
      <c r="AA126" s="325"/>
      <c r="AB126" s="325"/>
      <c r="AC126" s="325"/>
      <c r="AD126" s="325"/>
      <c r="AE126" s="325"/>
      <c r="AF126" s="325"/>
      <c r="AG126" s="325"/>
      <c r="AH126" s="325"/>
      <c r="AI126" s="325"/>
      <c r="AJ126" s="325"/>
      <c r="AK126" s="325"/>
      <c r="AL126" s="325"/>
      <c r="AM126" s="325"/>
      <c r="AN126" s="325"/>
      <c r="AO126" s="325"/>
      <c r="AP126" s="325"/>
      <c r="AQ126" s="325"/>
      <c r="AR126" s="325"/>
      <c r="AS126" s="325"/>
      <c r="AT126" s="325"/>
      <c r="AU126" s="325"/>
      <c r="AV126" s="325"/>
      <c r="AW126" s="325"/>
      <c r="AX126" s="325"/>
      <c r="AY126" s="325"/>
      <c r="AZ126" s="325"/>
      <c r="BA126" s="325"/>
      <c r="BB126" s="325"/>
      <c r="BC126" s="325"/>
      <c r="BD126" s="325"/>
      <c r="BE126" s="325"/>
      <c r="BF126" s="327"/>
      <c r="BG126" s="327"/>
      <c r="BH126" s="327"/>
      <c r="BI126" s="327"/>
      <c r="BJ126" s="327"/>
      <c r="BK126" s="327"/>
      <c r="BL126" s="327"/>
      <c r="BM126" s="327"/>
      <c r="BN126" s="327"/>
      <c r="BO126" s="327"/>
      <c r="BP126" s="327"/>
      <c r="BQ126" s="327"/>
      <c r="BR126" s="327"/>
      <c r="BS126" s="327"/>
      <c r="BT126" s="327"/>
      <c r="BU126" s="327"/>
      <c r="BV126" s="327"/>
      <c r="BW126" s="327"/>
      <c r="BX126" s="327"/>
      <c r="BY126" s="327"/>
      <c r="BZ126" s="327"/>
      <c r="CA126" s="327"/>
      <c r="CB126" s="327"/>
      <c r="CC126" s="327"/>
      <c r="CD126" s="327"/>
      <c r="CE126" s="327"/>
      <c r="CF126" s="327"/>
      <c r="CG126" s="327"/>
      <c r="CH126" s="327"/>
      <c r="CI126" s="327"/>
      <c r="CJ126" s="327"/>
    </row>
    <row r="127" spans="1:88" ht="9" customHeight="1" thickBot="1">
      <c r="A127" s="19"/>
      <c r="B127" s="19"/>
      <c r="C127" s="19"/>
      <c r="D127" s="19"/>
      <c r="E127" s="19"/>
      <c r="F127" s="19"/>
      <c r="G127" s="19"/>
      <c r="H127" s="19"/>
      <c r="I127" s="19"/>
      <c r="J127" s="19"/>
      <c r="K127" s="19"/>
      <c r="L127" s="19"/>
      <c r="M127" s="5"/>
      <c r="N127" s="5"/>
      <c r="O127" s="5"/>
      <c r="P127" s="5"/>
      <c r="Q127" s="5"/>
      <c r="R127" s="5"/>
      <c r="S127" s="5"/>
      <c r="T127" s="5"/>
      <c r="U127" s="5"/>
      <c r="V127" s="5"/>
      <c r="W127" s="5"/>
      <c r="X127" s="5"/>
      <c r="Y127" s="5"/>
      <c r="Z127" s="5"/>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326"/>
      <c r="BE127" s="326"/>
      <c r="BF127" s="328"/>
      <c r="BG127" s="328"/>
      <c r="BH127" s="328"/>
      <c r="BI127" s="328"/>
      <c r="BJ127" s="328"/>
      <c r="BK127" s="328"/>
      <c r="BL127" s="328"/>
      <c r="BM127" s="328"/>
      <c r="BN127" s="328"/>
      <c r="BO127" s="328"/>
      <c r="BP127" s="328"/>
      <c r="BQ127" s="328"/>
      <c r="BR127" s="328"/>
      <c r="BS127" s="328"/>
      <c r="BT127" s="328"/>
      <c r="BU127" s="328"/>
      <c r="BV127" s="328"/>
      <c r="BW127" s="328"/>
      <c r="BX127" s="328"/>
      <c r="BY127" s="328"/>
      <c r="BZ127" s="328"/>
      <c r="CA127" s="328"/>
      <c r="CB127" s="328"/>
      <c r="CC127" s="328"/>
      <c r="CD127" s="328"/>
      <c r="CE127" s="328"/>
      <c r="CF127" s="328"/>
      <c r="CG127" s="328"/>
      <c r="CH127" s="328"/>
      <c r="CI127" s="328"/>
      <c r="CJ127" s="328"/>
    </row>
    <row r="128" spans="1:88" ht="9" customHeight="1">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7"/>
      <c r="BG128" s="37"/>
      <c r="BH128" s="37"/>
      <c r="BI128" s="37"/>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row>
    <row r="129" spans="1:119" ht="9" customHeight="1">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7"/>
      <c r="BG129" s="37"/>
      <c r="BH129" s="37"/>
      <c r="BI129" s="37"/>
      <c r="BJ129" s="37"/>
      <c r="BK129" s="37"/>
      <c r="BL129" s="37"/>
      <c r="BM129" s="37"/>
      <c r="BN129" s="37"/>
      <c r="BO129" s="37"/>
      <c r="BP129" s="37"/>
      <c r="BQ129" s="37"/>
      <c r="BR129" s="37"/>
      <c r="BS129" s="37"/>
      <c r="BT129" s="37"/>
      <c r="BU129" s="37"/>
      <c r="BV129" s="37"/>
      <c r="BW129" s="37"/>
      <c r="BX129" s="37"/>
      <c r="BY129" s="37"/>
      <c r="BZ129" s="37"/>
      <c r="CA129" s="37"/>
      <c r="CB129" s="37"/>
      <c r="CC129" s="37"/>
      <c r="CD129" s="37"/>
      <c r="CE129" s="37"/>
      <c r="CF129" s="37"/>
      <c r="CG129" s="37"/>
      <c r="CH129" s="37"/>
      <c r="CI129" s="37"/>
      <c r="CJ129" s="37"/>
    </row>
    <row r="130" spans="1:119" ht="9" customHeight="1">
      <c r="AA130" s="36"/>
      <c r="AB130" s="36"/>
      <c r="AC130" s="36"/>
      <c r="AD130" s="36"/>
      <c r="AE130" s="3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7"/>
      <c r="BG130" s="37"/>
      <c r="BH130" s="37"/>
      <c r="BI130" s="37"/>
      <c r="BJ130" s="37"/>
      <c r="BK130" s="37"/>
      <c r="BL130" s="37"/>
      <c r="BM130" s="37"/>
      <c r="BN130" s="37"/>
      <c r="BO130" s="37"/>
      <c r="BP130" s="37"/>
      <c r="BQ130" s="37"/>
      <c r="BR130" s="37"/>
      <c r="BS130" s="37"/>
      <c r="BT130" s="37"/>
      <c r="BU130" s="37"/>
      <c r="BV130" s="37"/>
      <c r="BW130" s="37"/>
      <c r="BX130" s="37"/>
      <c r="BY130" s="37"/>
      <c r="BZ130" s="37"/>
      <c r="CA130" s="37"/>
      <c r="CB130" s="37"/>
      <c r="CC130" s="37"/>
      <c r="CD130" s="37"/>
      <c r="CE130" s="37"/>
      <c r="CF130" s="37"/>
      <c r="CG130" s="37"/>
      <c r="CH130" s="37"/>
      <c r="CI130" s="37"/>
      <c r="CJ130" s="37"/>
    </row>
    <row r="131" spans="1:119" ht="9" customHeight="1"/>
    <row r="132" spans="1:119" ht="7.2" customHeight="1"/>
    <row r="133" spans="1:119" ht="10.95" customHeight="1">
      <c r="C133" s="247">
        <f ca="1">TODAY()</f>
        <v>46046</v>
      </c>
      <c r="D133" s="315"/>
      <c r="E133" s="315"/>
      <c r="F133" s="315"/>
      <c r="G133" s="315"/>
      <c r="H133" s="315"/>
      <c r="I133" s="315"/>
      <c r="J133" s="315"/>
      <c r="K133" s="315"/>
      <c r="L133" s="315"/>
      <c r="M133" s="315"/>
      <c r="N133" s="315"/>
      <c r="O133" s="315"/>
      <c r="P133" s="315"/>
      <c r="Q133" s="315"/>
      <c r="R133" s="315"/>
      <c r="S133" s="315"/>
      <c r="T133" s="315"/>
      <c r="U133" s="315"/>
      <c r="V133" s="315"/>
      <c r="W133" s="315"/>
      <c r="X133" s="315"/>
      <c r="Y133" s="315"/>
      <c r="Z133" s="315"/>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10"/>
      <c r="BG133" s="10"/>
      <c r="BH133" s="10"/>
      <c r="BI133" s="10"/>
      <c r="BJ133" s="10"/>
      <c r="BK133" s="10"/>
      <c r="BL133" s="10"/>
      <c r="BM133" s="10"/>
      <c r="BN133" s="10"/>
      <c r="BO133" s="10"/>
      <c r="BP133" s="10"/>
      <c r="BQ133" s="10"/>
      <c r="BR133" s="10"/>
      <c r="BS133" s="10"/>
      <c r="BT133" s="10"/>
      <c r="BU133" s="10"/>
      <c r="BV133" s="10"/>
      <c r="BW133" s="10"/>
      <c r="BX133" s="10"/>
      <c r="BY133" s="10"/>
      <c r="BZ133" s="10"/>
      <c r="CA133" s="10"/>
      <c r="CB133" s="10"/>
      <c r="CC133" s="10"/>
      <c r="CD133" s="10"/>
      <c r="CE133" s="10"/>
      <c r="CF133" s="10"/>
      <c r="CG133" s="10"/>
      <c r="CH133" s="10"/>
      <c r="CI133" s="10"/>
      <c r="CJ133" s="10"/>
    </row>
    <row r="134" spans="1:119" ht="9" customHeight="1">
      <c r="C134" s="315"/>
      <c r="D134" s="315"/>
      <c r="E134" s="315"/>
      <c r="F134" s="315"/>
      <c r="G134" s="315"/>
      <c r="H134" s="315"/>
      <c r="I134" s="315"/>
      <c r="J134" s="315"/>
      <c r="K134" s="315"/>
      <c r="L134" s="315"/>
      <c r="M134" s="315"/>
      <c r="N134" s="315"/>
      <c r="O134" s="315"/>
      <c r="P134" s="315"/>
      <c r="Q134" s="315"/>
      <c r="R134" s="315"/>
      <c r="S134" s="315"/>
      <c r="T134" s="315"/>
      <c r="U134" s="315"/>
      <c r="V134" s="315"/>
      <c r="W134" s="315"/>
      <c r="X134" s="315"/>
      <c r="Y134" s="315"/>
      <c r="Z134" s="315"/>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10"/>
      <c r="BG134" s="10"/>
      <c r="BH134" s="10"/>
      <c r="BI134" s="10"/>
      <c r="BJ134" s="10"/>
      <c r="BK134" s="10"/>
      <c r="BL134" s="10"/>
      <c r="BM134" s="10"/>
      <c r="BN134" s="10"/>
      <c r="BO134" s="10"/>
      <c r="BP134" s="10"/>
      <c r="BQ134" s="10"/>
      <c r="BR134" s="10"/>
      <c r="BS134" s="10"/>
      <c r="BT134" s="10"/>
      <c r="BU134" s="10"/>
      <c r="BV134" s="10"/>
      <c r="BW134" s="10"/>
      <c r="BX134" s="10"/>
      <c r="BY134" s="10"/>
      <c r="BZ134" s="10"/>
      <c r="CA134" s="10"/>
      <c r="CB134" s="10"/>
      <c r="CC134" s="10"/>
      <c r="CD134" s="10"/>
      <c r="CE134" s="10"/>
      <c r="CF134" s="10"/>
      <c r="CG134" s="10"/>
      <c r="CH134" s="10"/>
      <c r="CI134" s="10"/>
      <c r="CJ134" s="10"/>
    </row>
    <row r="135" spans="1:119" ht="9" customHeight="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10"/>
      <c r="BG135" s="10"/>
      <c r="BH135" s="10"/>
      <c r="BI135" s="10"/>
      <c r="BJ135" s="10"/>
      <c r="BK135" s="10"/>
      <c r="BL135" s="10"/>
      <c r="BM135" s="10"/>
      <c r="BN135" s="10"/>
      <c r="BO135" s="10"/>
      <c r="BP135" s="10"/>
      <c r="BQ135" s="10"/>
      <c r="BR135" s="10"/>
      <c r="BS135" s="10"/>
      <c r="BT135" s="10"/>
      <c r="BU135" s="10"/>
      <c r="BV135" s="10"/>
      <c r="BW135" s="10"/>
      <c r="BX135" s="10"/>
      <c r="BY135" s="10"/>
      <c r="BZ135" s="10"/>
      <c r="CA135" s="10"/>
      <c r="CB135" s="10"/>
      <c r="CC135" s="10"/>
      <c r="CD135" s="10"/>
      <c r="CE135" s="10"/>
      <c r="CF135" s="10"/>
      <c r="CG135" s="10"/>
      <c r="CH135" s="10"/>
      <c r="CI135" s="10"/>
      <c r="CJ135" s="10"/>
    </row>
    <row r="136" spans="1:119" ht="9" customHeight="1">
      <c r="B136" s="250" t="s">
        <v>85</v>
      </c>
      <c r="C136" s="250"/>
      <c r="D136" s="250"/>
      <c r="E136" s="250"/>
      <c r="F136" s="250"/>
      <c r="G136" s="250"/>
      <c r="H136" s="250"/>
      <c r="I136" s="250"/>
      <c r="J136" s="250"/>
      <c r="K136" s="250"/>
      <c r="L136" s="250"/>
      <c r="M136" s="250"/>
      <c r="N136" s="250"/>
      <c r="O136" s="250"/>
      <c r="P136" s="250"/>
      <c r="Q136" s="250"/>
      <c r="R136" s="250"/>
      <c r="S136" s="250"/>
      <c r="T136" s="250"/>
      <c r="U136" s="250"/>
      <c r="V136" s="250"/>
      <c r="W136" s="250"/>
      <c r="X136" s="250"/>
      <c r="Y136" s="250"/>
      <c r="AB136" s="322" t="s">
        <v>131</v>
      </c>
      <c r="AC136" s="322"/>
      <c r="AD136" s="322"/>
      <c r="AE136" s="322"/>
      <c r="AF136" s="322"/>
      <c r="AG136" s="322"/>
      <c r="AH136" s="322"/>
      <c r="AI136" s="322"/>
      <c r="AJ136" s="322"/>
      <c r="AK136" s="322"/>
      <c r="AL136" s="322"/>
      <c r="AM136" s="322"/>
      <c r="AN136" s="322"/>
      <c r="AO136" s="322"/>
      <c r="AP136" s="322"/>
      <c r="AQ136" s="322"/>
      <c r="AR136" s="322"/>
      <c r="AS136" s="322"/>
      <c r="AT136" s="322"/>
      <c r="AU136" s="322"/>
      <c r="AV136" s="322"/>
      <c r="AW136" s="322"/>
      <c r="AX136" s="322"/>
      <c r="AY136" s="322"/>
      <c r="AZ136" s="322"/>
      <c r="BA136" s="322"/>
      <c r="BB136" s="322"/>
      <c r="BC136" s="322"/>
      <c r="BD136" s="322"/>
      <c r="BG136" s="252" t="s">
        <v>132</v>
      </c>
      <c r="BH136" s="252"/>
      <c r="BI136" s="252"/>
      <c r="BJ136" s="252"/>
      <c r="BK136" s="252"/>
      <c r="BL136" s="252"/>
      <c r="BM136" s="252"/>
      <c r="BN136" s="252"/>
      <c r="BO136" s="252"/>
      <c r="BP136" s="252"/>
      <c r="BQ136" s="252"/>
      <c r="BR136" s="252"/>
      <c r="BS136" s="252"/>
      <c r="BT136" s="252"/>
      <c r="BU136" s="252"/>
      <c r="BV136" s="252"/>
      <c r="BW136" s="252"/>
      <c r="BX136" s="252"/>
      <c r="BY136" s="252"/>
      <c r="BZ136" s="252"/>
      <c r="CA136" s="252"/>
      <c r="CB136" s="252"/>
      <c r="CC136" s="252"/>
      <c r="CD136" s="252"/>
      <c r="CE136" s="252"/>
      <c r="CF136" s="252"/>
      <c r="CG136" s="252"/>
      <c r="CH136" s="252"/>
      <c r="CI136" s="252"/>
    </row>
    <row r="137" spans="1:119" ht="9" customHeight="1">
      <c r="B137" s="250"/>
      <c r="C137" s="250"/>
      <c r="D137" s="250"/>
      <c r="E137" s="250"/>
      <c r="F137" s="250"/>
      <c r="G137" s="250"/>
      <c r="H137" s="250"/>
      <c r="I137" s="250"/>
      <c r="J137" s="250"/>
      <c r="K137" s="250"/>
      <c r="L137" s="250"/>
      <c r="M137" s="250"/>
      <c r="N137" s="250"/>
      <c r="O137" s="250"/>
      <c r="P137" s="250"/>
      <c r="Q137" s="250"/>
      <c r="R137" s="250"/>
      <c r="S137" s="250"/>
      <c r="T137" s="250"/>
      <c r="U137" s="250"/>
      <c r="V137" s="250"/>
      <c r="W137" s="250"/>
      <c r="X137" s="250"/>
      <c r="Y137" s="250"/>
      <c r="AA137" s="7"/>
      <c r="AB137" s="322"/>
      <c r="AC137" s="322"/>
      <c r="AD137" s="322"/>
      <c r="AE137" s="322"/>
      <c r="AF137" s="322"/>
      <c r="AG137" s="322"/>
      <c r="AH137" s="322"/>
      <c r="AI137" s="322"/>
      <c r="AJ137" s="322"/>
      <c r="AK137" s="322"/>
      <c r="AL137" s="322"/>
      <c r="AM137" s="322"/>
      <c r="AN137" s="322"/>
      <c r="AO137" s="322"/>
      <c r="AP137" s="322"/>
      <c r="AQ137" s="322"/>
      <c r="AR137" s="322"/>
      <c r="AS137" s="322"/>
      <c r="AT137" s="322"/>
      <c r="AU137" s="322"/>
      <c r="AV137" s="322"/>
      <c r="AW137" s="322"/>
      <c r="AX137" s="322"/>
      <c r="AY137" s="322"/>
      <c r="AZ137" s="322"/>
      <c r="BA137" s="322"/>
      <c r="BB137" s="322"/>
      <c r="BC137" s="322"/>
      <c r="BD137" s="322"/>
      <c r="BE137" s="7"/>
      <c r="BG137" s="252"/>
      <c r="BH137" s="252"/>
      <c r="BI137" s="252"/>
      <c r="BJ137" s="252"/>
      <c r="BK137" s="252"/>
      <c r="BL137" s="252"/>
      <c r="BM137" s="252"/>
      <c r="BN137" s="252"/>
      <c r="BO137" s="252"/>
      <c r="BP137" s="252"/>
      <c r="BQ137" s="252"/>
      <c r="BR137" s="252"/>
      <c r="BS137" s="252"/>
      <c r="BT137" s="252"/>
      <c r="BU137" s="252"/>
      <c r="BV137" s="252"/>
      <c r="BW137" s="252"/>
      <c r="BX137" s="252"/>
      <c r="BY137" s="252"/>
      <c r="BZ137" s="252"/>
      <c r="CA137" s="252"/>
      <c r="CB137" s="252"/>
      <c r="CC137" s="252"/>
      <c r="CD137" s="252"/>
      <c r="CE137" s="252"/>
      <c r="CF137" s="252"/>
      <c r="CG137" s="252"/>
      <c r="CH137" s="252"/>
      <c r="CI137" s="252"/>
    </row>
    <row r="138" spans="1:119" ht="9" customHeight="1" thickBot="1">
      <c r="A138" s="5"/>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5"/>
      <c r="AA138" s="8"/>
      <c r="AB138" s="323"/>
      <c r="AC138" s="323"/>
      <c r="AD138" s="323"/>
      <c r="AE138" s="323"/>
      <c r="AF138" s="323"/>
      <c r="AG138" s="323"/>
      <c r="AH138" s="323"/>
      <c r="AI138" s="323"/>
      <c r="AJ138" s="323"/>
      <c r="AK138" s="323"/>
      <c r="AL138" s="323"/>
      <c r="AM138" s="323"/>
      <c r="AN138" s="323"/>
      <c r="AO138" s="323"/>
      <c r="AP138" s="323"/>
      <c r="AQ138" s="323"/>
      <c r="AR138" s="323"/>
      <c r="AS138" s="323"/>
      <c r="AT138" s="323"/>
      <c r="AU138" s="323"/>
      <c r="AV138" s="323"/>
      <c r="AW138" s="323"/>
      <c r="AX138" s="323"/>
      <c r="AY138" s="323"/>
      <c r="AZ138" s="323"/>
      <c r="BA138" s="323"/>
      <c r="BB138" s="323"/>
      <c r="BC138" s="323"/>
      <c r="BD138" s="323"/>
      <c r="BE138" s="8"/>
      <c r="BF138" s="5"/>
      <c r="BG138" s="253"/>
      <c r="BH138" s="253"/>
      <c r="BI138" s="253"/>
      <c r="BJ138" s="253"/>
      <c r="BK138" s="253"/>
      <c r="BL138" s="253"/>
      <c r="BM138" s="253"/>
      <c r="BN138" s="253"/>
      <c r="BO138" s="253"/>
      <c r="BP138" s="253"/>
      <c r="BQ138" s="253"/>
      <c r="BR138" s="253"/>
      <c r="BS138" s="253"/>
      <c r="BT138" s="253"/>
      <c r="BU138" s="253"/>
      <c r="BV138" s="253"/>
      <c r="BW138" s="253"/>
      <c r="BX138" s="253"/>
      <c r="BY138" s="253"/>
      <c r="BZ138" s="253"/>
      <c r="CA138" s="253"/>
      <c r="CB138" s="253"/>
      <c r="CC138" s="253"/>
      <c r="CD138" s="253"/>
      <c r="CE138" s="253"/>
      <c r="CF138" s="253"/>
      <c r="CG138" s="253"/>
      <c r="CH138" s="253"/>
      <c r="CI138" s="253"/>
      <c r="CJ138" s="5"/>
      <c r="DO138" s="4"/>
    </row>
    <row r="139" spans="1:119" ht="9" customHeight="1">
      <c r="A139" s="17"/>
      <c r="B139" s="17"/>
      <c r="C139" s="17"/>
      <c r="D139" s="17"/>
      <c r="E139" s="17"/>
      <c r="F139" s="17"/>
      <c r="G139" s="17"/>
      <c r="H139" s="17"/>
      <c r="I139" s="17"/>
      <c r="J139" s="17"/>
      <c r="K139" s="17"/>
      <c r="L139" s="17"/>
    </row>
    <row r="140" spans="1:119" ht="9" customHeight="1">
      <c r="A140" s="17"/>
      <c r="B140" s="17"/>
      <c r="C140" s="17"/>
      <c r="D140" s="17"/>
      <c r="E140" s="17"/>
      <c r="F140" s="17"/>
      <c r="G140" s="17"/>
      <c r="H140" s="17"/>
      <c r="I140" s="17"/>
      <c r="J140" s="17"/>
      <c r="K140" s="17"/>
      <c r="L140" s="17"/>
      <c r="M140" s="324" t="s">
        <v>84</v>
      </c>
      <c r="N140" s="324"/>
      <c r="O140" s="324"/>
      <c r="P140" s="324"/>
      <c r="Q140" s="324"/>
      <c r="R140" s="324"/>
      <c r="S140" s="324"/>
      <c r="T140" s="324"/>
      <c r="U140" s="324"/>
      <c r="V140" s="324"/>
      <c r="W140" s="324"/>
      <c r="X140" s="324"/>
      <c r="Y140" s="324"/>
      <c r="Z140" s="324"/>
      <c r="AA140" s="325">
        <f>ROUND(為替!F24, 4) * 1</f>
        <v>5.0599999999999996</v>
      </c>
      <c r="AB140" s="325"/>
      <c r="AC140" s="325"/>
      <c r="AD140" s="325"/>
      <c r="AE140" s="325"/>
      <c r="AF140" s="325"/>
      <c r="AG140" s="325"/>
      <c r="AH140" s="325"/>
      <c r="AI140" s="325"/>
      <c r="AJ140" s="325"/>
      <c r="AK140" s="325"/>
      <c r="AL140" s="325"/>
      <c r="AM140" s="325"/>
      <c r="AN140" s="325"/>
      <c r="AO140" s="325"/>
      <c r="AP140" s="325"/>
      <c r="AQ140" s="325"/>
      <c r="AR140" s="325"/>
      <c r="AS140" s="325"/>
      <c r="AT140" s="325"/>
      <c r="AU140" s="325"/>
      <c r="AV140" s="325"/>
      <c r="AW140" s="325"/>
      <c r="AX140" s="325"/>
      <c r="AY140" s="325"/>
      <c r="AZ140" s="325"/>
      <c r="BA140" s="325"/>
      <c r="BB140" s="325"/>
      <c r="BC140" s="325"/>
      <c r="BD140" s="325"/>
      <c r="BE140" s="325"/>
      <c r="BF140" s="327">
        <f>ROUND(為替!G24, 4) * 1</f>
        <v>4.76</v>
      </c>
      <c r="BG140" s="327"/>
      <c r="BH140" s="327"/>
      <c r="BI140" s="327"/>
      <c r="BJ140" s="327"/>
      <c r="BK140" s="327"/>
      <c r="BL140" s="327"/>
      <c r="BM140" s="327"/>
      <c r="BN140" s="327"/>
      <c r="BO140" s="327"/>
      <c r="BP140" s="327"/>
      <c r="BQ140" s="327"/>
      <c r="BR140" s="327"/>
      <c r="BS140" s="327"/>
      <c r="BT140" s="327"/>
      <c r="BU140" s="327"/>
      <c r="BV140" s="327"/>
      <c r="BW140" s="327"/>
      <c r="BX140" s="327"/>
      <c r="BY140" s="327"/>
      <c r="BZ140" s="327"/>
      <c r="CA140" s="327"/>
      <c r="CB140" s="327"/>
      <c r="CC140" s="327"/>
      <c r="CD140" s="327"/>
      <c r="CE140" s="327"/>
      <c r="CF140" s="327"/>
      <c r="CG140" s="327"/>
      <c r="CH140" s="327"/>
      <c r="CI140" s="327"/>
      <c r="CJ140" s="327"/>
    </row>
    <row r="141" spans="1:119" ht="9" customHeight="1">
      <c r="A141" s="17"/>
      <c r="B141" s="17"/>
      <c r="C141" s="17"/>
      <c r="D141" s="17"/>
      <c r="E141" s="17"/>
      <c r="F141" s="17"/>
      <c r="G141" s="17"/>
      <c r="H141" s="17"/>
      <c r="I141" s="17"/>
      <c r="J141" s="17"/>
      <c r="K141" s="17"/>
      <c r="L141" s="17"/>
      <c r="M141" s="324"/>
      <c r="N141" s="324"/>
      <c r="O141" s="324"/>
      <c r="P141" s="324"/>
      <c r="Q141" s="324"/>
      <c r="R141" s="324"/>
      <c r="S141" s="324"/>
      <c r="T141" s="324"/>
      <c r="U141" s="324"/>
      <c r="V141" s="324"/>
      <c r="W141" s="324"/>
      <c r="X141" s="324"/>
      <c r="Y141" s="324"/>
      <c r="Z141" s="324"/>
      <c r="AA141" s="325"/>
      <c r="AB141" s="325"/>
      <c r="AC141" s="325"/>
      <c r="AD141" s="325"/>
      <c r="AE141" s="325"/>
      <c r="AF141" s="325"/>
      <c r="AG141" s="325"/>
      <c r="AH141" s="325"/>
      <c r="AI141" s="325"/>
      <c r="AJ141" s="325"/>
      <c r="AK141" s="325"/>
      <c r="AL141" s="325"/>
      <c r="AM141" s="325"/>
      <c r="AN141" s="325"/>
      <c r="AO141" s="325"/>
      <c r="AP141" s="325"/>
      <c r="AQ141" s="325"/>
      <c r="AR141" s="325"/>
      <c r="AS141" s="325"/>
      <c r="AT141" s="325"/>
      <c r="AU141" s="325"/>
      <c r="AV141" s="325"/>
      <c r="AW141" s="325"/>
      <c r="AX141" s="325"/>
      <c r="AY141" s="325"/>
      <c r="AZ141" s="325"/>
      <c r="BA141" s="325"/>
      <c r="BB141" s="325"/>
      <c r="BC141" s="325"/>
      <c r="BD141" s="325"/>
      <c r="BE141" s="325"/>
      <c r="BF141" s="327"/>
      <c r="BG141" s="327"/>
      <c r="BH141" s="327"/>
      <c r="BI141" s="327"/>
      <c r="BJ141" s="327"/>
      <c r="BK141" s="327"/>
      <c r="BL141" s="327"/>
      <c r="BM141" s="327"/>
      <c r="BN141" s="327"/>
      <c r="BO141" s="327"/>
      <c r="BP141" s="327"/>
      <c r="BQ141" s="327"/>
      <c r="BR141" s="327"/>
      <c r="BS141" s="327"/>
      <c r="BT141" s="327"/>
      <c r="BU141" s="327"/>
      <c r="BV141" s="327"/>
      <c r="BW141" s="327"/>
      <c r="BX141" s="327"/>
      <c r="BY141" s="327"/>
      <c r="BZ141" s="327"/>
      <c r="CA141" s="327"/>
      <c r="CB141" s="327"/>
      <c r="CC141" s="327"/>
      <c r="CD141" s="327"/>
      <c r="CE141" s="327"/>
      <c r="CF141" s="327"/>
      <c r="CG141" s="327"/>
      <c r="CH141" s="327"/>
      <c r="CI141" s="327"/>
      <c r="CJ141" s="327"/>
    </row>
    <row r="142" spans="1:119" ht="9" customHeight="1">
      <c r="A142" s="17"/>
      <c r="B142" s="17"/>
      <c r="C142" s="17"/>
      <c r="D142" s="17"/>
      <c r="E142" s="17"/>
      <c r="F142" s="17"/>
      <c r="G142" s="17"/>
      <c r="H142" s="17"/>
      <c r="I142" s="17"/>
      <c r="J142" s="17"/>
      <c r="K142" s="17"/>
      <c r="L142" s="17"/>
      <c r="M142" s="324"/>
      <c r="N142" s="324"/>
      <c r="O142" s="324"/>
      <c r="P142" s="324"/>
      <c r="Q142" s="324"/>
      <c r="R142" s="324"/>
      <c r="S142" s="324"/>
      <c r="T142" s="324"/>
      <c r="U142" s="324"/>
      <c r="V142" s="324"/>
      <c r="W142" s="324"/>
      <c r="X142" s="324"/>
      <c r="Y142" s="324"/>
      <c r="Z142" s="324"/>
      <c r="AA142" s="325"/>
      <c r="AB142" s="325"/>
      <c r="AC142" s="325"/>
      <c r="AD142" s="325"/>
      <c r="AE142" s="325"/>
      <c r="AF142" s="325"/>
      <c r="AG142" s="325"/>
      <c r="AH142" s="325"/>
      <c r="AI142" s="325"/>
      <c r="AJ142" s="325"/>
      <c r="AK142" s="325"/>
      <c r="AL142" s="325"/>
      <c r="AM142" s="325"/>
      <c r="AN142" s="325"/>
      <c r="AO142" s="325"/>
      <c r="AP142" s="325"/>
      <c r="AQ142" s="325"/>
      <c r="AR142" s="325"/>
      <c r="AS142" s="325"/>
      <c r="AT142" s="325"/>
      <c r="AU142" s="325"/>
      <c r="AV142" s="325"/>
      <c r="AW142" s="325"/>
      <c r="AX142" s="325"/>
      <c r="AY142" s="325"/>
      <c r="AZ142" s="325"/>
      <c r="BA142" s="325"/>
      <c r="BB142" s="325"/>
      <c r="BC142" s="325"/>
      <c r="BD142" s="325"/>
      <c r="BE142" s="325"/>
      <c r="BF142" s="327"/>
      <c r="BG142" s="327"/>
      <c r="BH142" s="327"/>
      <c r="BI142" s="327"/>
      <c r="BJ142" s="327"/>
      <c r="BK142" s="327"/>
      <c r="BL142" s="327"/>
      <c r="BM142" s="327"/>
      <c r="BN142" s="327"/>
      <c r="BO142" s="327"/>
      <c r="BP142" s="327"/>
      <c r="BQ142" s="327"/>
      <c r="BR142" s="327"/>
      <c r="BS142" s="327"/>
      <c r="BT142" s="327"/>
      <c r="BU142" s="327"/>
      <c r="BV142" s="327"/>
      <c r="BW142" s="327"/>
      <c r="BX142" s="327"/>
      <c r="BY142" s="327"/>
      <c r="BZ142" s="327"/>
      <c r="CA142" s="327"/>
      <c r="CB142" s="327"/>
      <c r="CC142" s="327"/>
      <c r="CD142" s="327"/>
      <c r="CE142" s="327"/>
      <c r="CF142" s="327"/>
      <c r="CG142" s="327"/>
      <c r="CH142" s="327"/>
      <c r="CI142" s="327"/>
      <c r="CJ142" s="327"/>
    </row>
    <row r="143" spans="1:119" ht="9" customHeight="1">
      <c r="A143" s="17"/>
      <c r="B143" s="17"/>
      <c r="C143" s="17"/>
      <c r="D143" s="17"/>
      <c r="E143" s="17"/>
      <c r="F143" s="17"/>
      <c r="G143" s="17"/>
      <c r="H143" s="17"/>
      <c r="I143" s="17"/>
      <c r="J143" s="17"/>
      <c r="K143" s="17"/>
      <c r="L143" s="17"/>
      <c r="M143" s="324"/>
      <c r="N143" s="324"/>
      <c r="O143" s="324"/>
      <c r="P143" s="324"/>
      <c r="Q143" s="324"/>
      <c r="R143" s="324"/>
      <c r="S143" s="324"/>
      <c r="T143" s="324"/>
      <c r="U143" s="324"/>
      <c r="V143" s="324"/>
      <c r="W143" s="324"/>
      <c r="X143" s="324"/>
      <c r="Y143" s="324"/>
      <c r="Z143" s="324"/>
      <c r="AA143" s="325"/>
      <c r="AB143" s="325"/>
      <c r="AC143" s="325"/>
      <c r="AD143" s="325"/>
      <c r="AE143" s="325"/>
      <c r="AF143" s="325"/>
      <c r="AG143" s="325"/>
      <c r="AH143" s="325"/>
      <c r="AI143" s="325"/>
      <c r="AJ143" s="325"/>
      <c r="AK143" s="325"/>
      <c r="AL143" s="325"/>
      <c r="AM143" s="325"/>
      <c r="AN143" s="325"/>
      <c r="AO143" s="325"/>
      <c r="AP143" s="325"/>
      <c r="AQ143" s="325"/>
      <c r="AR143" s="325"/>
      <c r="AS143" s="325"/>
      <c r="AT143" s="325"/>
      <c r="AU143" s="325"/>
      <c r="AV143" s="325"/>
      <c r="AW143" s="325"/>
      <c r="AX143" s="325"/>
      <c r="AY143" s="325"/>
      <c r="AZ143" s="325"/>
      <c r="BA143" s="325"/>
      <c r="BB143" s="325"/>
      <c r="BC143" s="325"/>
      <c r="BD143" s="325"/>
      <c r="BE143" s="325"/>
      <c r="BF143" s="327"/>
      <c r="BG143" s="327"/>
      <c r="BH143" s="327"/>
      <c r="BI143" s="327"/>
      <c r="BJ143" s="327"/>
      <c r="BK143" s="327"/>
      <c r="BL143" s="327"/>
      <c r="BM143" s="327"/>
      <c r="BN143" s="327"/>
      <c r="BO143" s="327"/>
      <c r="BP143" s="327"/>
      <c r="BQ143" s="327"/>
      <c r="BR143" s="327"/>
      <c r="BS143" s="327"/>
      <c r="BT143" s="327"/>
      <c r="BU143" s="327"/>
      <c r="BV143" s="327"/>
      <c r="BW143" s="327"/>
      <c r="BX143" s="327"/>
      <c r="BY143" s="327"/>
      <c r="BZ143" s="327"/>
      <c r="CA143" s="327"/>
      <c r="CB143" s="327"/>
      <c r="CC143" s="327"/>
      <c r="CD143" s="327"/>
      <c r="CE143" s="327"/>
      <c r="CF143" s="327"/>
      <c r="CG143" s="327"/>
      <c r="CH143" s="327"/>
      <c r="CI143" s="327"/>
      <c r="CJ143" s="327"/>
    </row>
    <row r="144" spans="1:119" ht="9" customHeight="1">
      <c r="A144" s="17"/>
      <c r="B144" s="17"/>
      <c r="C144" s="17"/>
      <c r="D144" s="17"/>
      <c r="E144" s="17"/>
      <c r="F144" s="17"/>
      <c r="G144" s="17"/>
      <c r="H144" s="17"/>
      <c r="I144" s="17"/>
      <c r="J144" s="17"/>
      <c r="K144" s="17"/>
      <c r="L144" s="17"/>
      <c r="M144" s="324"/>
      <c r="N144" s="324"/>
      <c r="O144" s="324"/>
      <c r="P144" s="324"/>
      <c r="Q144" s="324"/>
      <c r="R144" s="324"/>
      <c r="S144" s="324"/>
      <c r="T144" s="324"/>
      <c r="U144" s="324"/>
      <c r="V144" s="324"/>
      <c r="W144" s="324"/>
      <c r="X144" s="324"/>
      <c r="Y144" s="324"/>
      <c r="Z144" s="324"/>
      <c r="AA144" s="325"/>
      <c r="AB144" s="325"/>
      <c r="AC144" s="325"/>
      <c r="AD144" s="325"/>
      <c r="AE144" s="325"/>
      <c r="AF144" s="325"/>
      <c r="AG144" s="325"/>
      <c r="AH144" s="325"/>
      <c r="AI144" s="325"/>
      <c r="AJ144" s="325"/>
      <c r="AK144" s="325"/>
      <c r="AL144" s="325"/>
      <c r="AM144" s="325"/>
      <c r="AN144" s="325"/>
      <c r="AO144" s="325"/>
      <c r="AP144" s="325"/>
      <c r="AQ144" s="325"/>
      <c r="AR144" s="325"/>
      <c r="AS144" s="325"/>
      <c r="AT144" s="325"/>
      <c r="AU144" s="325"/>
      <c r="AV144" s="325"/>
      <c r="AW144" s="325"/>
      <c r="AX144" s="325"/>
      <c r="AY144" s="325"/>
      <c r="AZ144" s="325"/>
      <c r="BA144" s="325"/>
      <c r="BB144" s="325"/>
      <c r="BC144" s="325"/>
      <c r="BD144" s="325"/>
      <c r="BE144" s="325"/>
      <c r="BF144" s="327"/>
      <c r="BG144" s="327"/>
      <c r="BH144" s="327"/>
      <c r="BI144" s="327"/>
      <c r="BJ144" s="327"/>
      <c r="BK144" s="327"/>
      <c r="BL144" s="327"/>
      <c r="BM144" s="327"/>
      <c r="BN144" s="327"/>
      <c r="BO144" s="327"/>
      <c r="BP144" s="327"/>
      <c r="BQ144" s="327"/>
      <c r="BR144" s="327"/>
      <c r="BS144" s="327"/>
      <c r="BT144" s="327"/>
      <c r="BU144" s="327"/>
      <c r="BV144" s="327"/>
      <c r="BW144" s="327"/>
      <c r="BX144" s="327"/>
      <c r="BY144" s="327"/>
      <c r="BZ144" s="327"/>
      <c r="CA144" s="327"/>
      <c r="CB144" s="327"/>
      <c r="CC144" s="327"/>
      <c r="CD144" s="327"/>
      <c r="CE144" s="327"/>
      <c r="CF144" s="327"/>
      <c r="CG144" s="327"/>
      <c r="CH144" s="327"/>
      <c r="CI144" s="327"/>
      <c r="CJ144" s="327"/>
    </row>
    <row r="145" spans="1:88" ht="9" customHeight="1">
      <c r="A145" s="17"/>
      <c r="B145" s="17"/>
      <c r="C145" s="17"/>
      <c r="D145" s="17"/>
      <c r="E145" s="17"/>
      <c r="F145" s="17"/>
      <c r="G145" s="17"/>
      <c r="H145" s="17"/>
      <c r="I145" s="17"/>
      <c r="J145" s="17"/>
      <c r="K145" s="17"/>
      <c r="L145" s="17"/>
      <c r="M145" s="324"/>
      <c r="N145" s="324"/>
      <c r="O145" s="324"/>
      <c r="P145" s="324"/>
      <c r="Q145" s="324"/>
      <c r="R145" s="324"/>
      <c r="S145" s="324"/>
      <c r="T145" s="324"/>
      <c r="U145" s="324"/>
      <c r="V145" s="324"/>
      <c r="W145" s="324"/>
      <c r="X145" s="324"/>
      <c r="Y145" s="324"/>
      <c r="Z145" s="324"/>
      <c r="AA145" s="325"/>
      <c r="AB145" s="325"/>
      <c r="AC145" s="325"/>
      <c r="AD145" s="325"/>
      <c r="AE145" s="325"/>
      <c r="AF145" s="325"/>
      <c r="AG145" s="325"/>
      <c r="AH145" s="325"/>
      <c r="AI145" s="325"/>
      <c r="AJ145" s="325"/>
      <c r="AK145" s="325"/>
      <c r="AL145" s="325"/>
      <c r="AM145" s="325"/>
      <c r="AN145" s="325"/>
      <c r="AO145" s="325"/>
      <c r="AP145" s="325"/>
      <c r="AQ145" s="325"/>
      <c r="AR145" s="325"/>
      <c r="AS145" s="325"/>
      <c r="AT145" s="325"/>
      <c r="AU145" s="325"/>
      <c r="AV145" s="325"/>
      <c r="AW145" s="325"/>
      <c r="AX145" s="325"/>
      <c r="AY145" s="325"/>
      <c r="AZ145" s="325"/>
      <c r="BA145" s="325"/>
      <c r="BB145" s="325"/>
      <c r="BC145" s="325"/>
      <c r="BD145" s="325"/>
      <c r="BE145" s="325"/>
      <c r="BF145" s="327"/>
      <c r="BG145" s="327"/>
      <c r="BH145" s="327"/>
      <c r="BI145" s="327"/>
      <c r="BJ145" s="327"/>
      <c r="BK145" s="327"/>
      <c r="BL145" s="327"/>
      <c r="BM145" s="327"/>
      <c r="BN145" s="327"/>
      <c r="BO145" s="327"/>
      <c r="BP145" s="327"/>
      <c r="BQ145" s="327"/>
      <c r="BR145" s="327"/>
      <c r="BS145" s="327"/>
      <c r="BT145" s="327"/>
      <c r="BU145" s="327"/>
      <c r="BV145" s="327"/>
      <c r="BW145" s="327"/>
      <c r="BX145" s="327"/>
      <c r="BY145" s="327"/>
      <c r="BZ145" s="327"/>
      <c r="CA145" s="327"/>
      <c r="CB145" s="327"/>
      <c r="CC145" s="327"/>
      <c r="CD145" s="327"/>
      <c r="CE145" s="327"/>
      <c r="CF145" s="327"/>
      <c r="CG145" s="327"/>
      <c r="CH145" s="327"/>
      <c r="CI145" s="327"/>
      <c r="CJ145" s="327"/>
    </row>
    <row r="146" spans="1:88" ht="9" customHeight="1">
      <c r="A146" s="17"/>
      <c r="B146" s="17"/>
      <c r="C146" s="17"/>
      <c r="D146" s="17"/>
      <c r="E146" s="17"/>
      <c r="F146" s="17"/>
      <c r="G146" s="17"/>
      <c r="H146" s="17"/>
      <c r="I146" s="17"/>
      <c r="J146" s="17"/>
      <c r="K146" s="17"/>
      <c r="L146" s="17"/>
      <c r="M146" s="256" t="s">
        <v>21</v>
      </c>
      <c r="N146" s="256"/>
      <c r="O146" s="256"/>
      <c r="P146" s="256"/>
      <c r="Q146" s="256"/>
      <c r="R146" s="256"/>
      <c r="S146" s="256"/>
      <c r="T146" s="256"/>
      <c r="U146" s="256"/>
      <c r="V146" s="256"/>
      <c r="W146" s="256"/>
      <c r="X146" s="256"/>
      <c r="Y146" s="256"/>
      <c r="Z146" s="256"/>
      <c r="AA146" s="325"/>
      <c r="AB146" s="325"/>
      <c r="AC146" s="325"/>
      <c r="AD146" s="325"/>
      <c r="AE146" s="325"/>
      <c r="AF146" s="325"/>
      <c r="AG146" s="325"/>
      <c r="AH146" s="325"/>
      <c r="AI146" s="325"/>
      <c r="AJ146" s="325"/>
      <c r="AK146" s="325"/>
      <c r="AL146" s="325"/>
      <c r="AM146" s="325"/>
      <c r="AN146" s="325"/>
      <c r="AO146" s="325"/>
      <c r="AP146" s="325"/>
      <c r="AQ146" s="325"/>
      <c r="AR146" s="325"/>
      <c r="AS146" s="325"/>
      <c r="AT146" s="325"/>
      <c r="AU146" s="325"/>
      <c r="AV146" s="325"/>
      <c r="AW146" s="325"/>
      <c r="AX146" s="325"/>
      <c r="AY146" s="325"/>
      <c r="AZ146" s="325"/>
      <c r="BA146" s="325"/>
      <c r="BB146" s="325"/>
      <c r="BC146" s="325"/>
      <c r="BD146" s="325"/>
      <c r="BE146" s="325"/>
      <c r="BF146" s="327"/>
      <c r="BG146" s="327"/>
      <c r="BH146" s="327"/>
      <c r="BI146" s="327"/>
      <c r="BJ146" s="327"/>
      <c r="BK146" s="327"/>
      <c r="BL146" s="327"/>
      <c r="BM146" s="327"/>
      <c r="BN146" s="327"/>
      <c r="BO146" s="327"/>
      <c r="BP146" s="327"/>
      <c r="BQ146" s="327"/>
      <c r="BR146" s="327"/>
      <c r="BS146" s="327"/>
      <c r="BT146" s="327"/>
      <c r="BU146" s="327"/>
      <c r="BV146" s="327"/>
      <c r="BW146" s="327"/>
      <c r="BX146" s="327"/>
      <c r="BY146" s="327"/>
      <c r="BZ146" s="327"/>
      <c r="CA146" s="327"/>
      <c r="CB146" s="327"/>
      <c r="CC146" s="327"/>
      <c r="CD146" s="327"/>
      <c r="CE146" s="327"/>
      <c r="CF146" s="327"/>
      <c r="CG146" s="327"/>
      <c r="CH146" s="327"/>
      <c r="CI146" s="327"/>
      <c r="CJ146" s="327"/>
    </row>
    <row r="147" spans="1:88" ht="9" customHeight="1">
      <c r="A147" s="17"/>
      <c r="B147" s="17"/>
      <c r="C147" s="17"/>
      <c r="D147" s="17"/>
      <c r="E147" s="17"/>
      <c r="F147" s="17"/>
      <c r="G147" s="17"/>
      <c r="H147" s="17"/>
      <c r="I147" s="17"/>
      <c r="J147" s="17"/>
      <c r="K147" s="17"/>
      <c r="L147" s="17"/>
      <c r="M147" s="256"/>
      <c r="N147" s="256"/>
      <c r="O147" s="256"/>
      <c r="P147" s="256"/>
      <c r="Q147" s="256"/>
      <c r="R147" s="256"/>
      <c r="S147" s="256"/>
      <c r="T147" s="256"/>
      <c r="U147" s="256"/>
      <c r="V147" s="256"/>
      <c r="W147" s="256"/>
      <c r="X147" s="256"/>
      <c r="Y147" s="256"/>
      <c r="Z147" s="256"/>
      <c r="AA147" s="325"/>
      <c r="AB147" s="325"/>
      <c r="AC147" s="325"/>
      <c r="AD147" s="325"/>
      <c r="AE147" s="325"/>
      <c r="AF147" s="325"/>
      <c r="AG147" s="325"/>
      <c r="AH147" s="325"/>
      <c r="AI147" s="325"/>
      <c r="AJ147" s="325"/>
      <c r="AK147" s="325"/>
      <c r="AL147" s="325"/>
      <c r="AM147" s="325"/>
      <c r="AN147" s="325"/>
      <c r="AO147" s="325"/>
      <c r="AP147" s="325"/>
      <c r="AQ147" s="325"/>
      <c r="AR147" s="325"/>
      <c r="AS147" s="325"/>
      <c r="AT147" s="325"/>
      <c r="AU147" s="325"/>
      <c r="AV147" s="325"/>
      <c r="AW147" s="325"/>
      <c r="AX147" s="325"/>
      <c r="AY147" s="325"/>
      <c r="AZ147" s="325"/>
      <c r="BA147" s="325"/>
      <c r="BB147" s="325"/>
      <c r="BC147" s="325"/>
      <c r="BD147" s="325"/>
      <c r="BE147" s="325"/>
      <c r="BF147" s="327"/>
      <c r="BG147" s="327"/>
      <c r="BH147" s="327"/>
      <c r="BI147" s="327"/>
      <c r="BJ147" s="327"/>
      <c r="BK147" s="327"/>
      <c r="BL147" s="327"/>
      <c r="BM147" s="327"/>
      <c r="BN147" s="327"/>
      <c r="BO147" s="327"/>
      <c r="BP147" s="327"/>
      <c r="BQ147" s="327"/>
      <c r="BR147" s="327"/>
      <c r="BS147" s="327"/>
      <c r="BT147" s="327"/>
      <c r="BU147" s="327"/>
      <c r="BV147" s="327"/>
      <c r="BW147" s="327"/>
      <c r="BX147" s="327"/>
      <c r="BY147" s="327"/>
      <c r="BZ147" s="327"/>
      <c r="CA147" s="327"/>
      <c r="CB147" s="327"/>
      <c r="CC147" s="327"/>
      <c r="CD147" s="327"/>
      <c r="CE147" s="327"/>
      <c r="CF147" s="327"/>
      <c r="CG147" s="327"/>
      <c r="CH147" s="327"/>
      <c r="CI147" s="327"/>
      <c r="CJ147" s="327"/>
    </row>
    <row r="148" spans="1:88" ht="9" customHeight="1">
      <c r="A148" s="17"/>
      <c r="B148" s="17"/>
      <c r="C148" s="17"/>
      <c r="D148" s="17"/>
      <c r="E148" s="17"/>
      <c r="F148" s="17"/>
      <c r="G148" s="17"/>
      <c r="H148" s="17"/>
      <c r="I148" s="17"/>
      <c r="J148" s="17"/>
      <c r="K148" s="17"/>
      <c r="L148" s="17"/>
      <c r="M148" s="256"/>
      <c r="N148" s="256"/>
      <c r="O148" s="256"/>
      <c r="P148" s="256"/>
      <c r="Q148" s="256"/>
      <c r="R148" s="256"/>
      <c r="S148" s="256"/>
      <c r="T148" s="256"/>
      <c r="U148" s="256"/>
      <c r="V148" s="256"/>
      <c r="W148" s="256"/>
      <c r="X148" s="256"/>
      <c r="Y148" s="256"/>
      <c r="Z148" s="256"/>
      <c r="AA148" s="325"/>
      <c r="AB148" s="325"/>
      <c r="AC148" s="325"/>
      <c r="AD148" s="325"/>
      <c r="AE148" s="325"/>
      <c r="AF148" s="325"/>
      <c r="AG148" s="325"/>
      <c r="AH148" s="325"/>
      <c r="AI148" s="325"/>
      <c r="AJ148" s="325"/>
      <c r="AK148" s="325"/>
      <c r="AL148" s="325"/>
      <c r="AM148" s="325"/>
      <c r="AN148" s="325"/>
      <c r="AO148" s="325"/>
      <c r="AP148" s="325"/>
      <c r="AQ148" s="325"/>
      <c r="AR148" s="325"/>
      <c r="AS148" s="325"/>
      <c r="AT148" s="325"/>
      <c r="AU148" s="325"/>
      <c r="AV148" s="325"/>
      <c r="AW148" s="325"/>
      <c r="AX148" s="325"/>
      <c r="AY148" s="325"/>
      <c r="AZ148" s="325"/>
      <c r="BA148" s="325"/>
      <c r="BB148" s="325"/>
      <c r="BC148" s="325"/>
      <c r="BD148" s="325"/>
      <c r="BE148" s="325"/>
      <c r="BF148" s="327"/>
      <c r="BG148" s="327"/>
      <c r="BH148" s="327"/>
      <c r="BI148" s="327"/>
      <c r="BJ148" s="327"/>
      <c r="BK148" s="327"/>
      <c r="BL148" s="327"/>
      <c r="BM148" s="327"/>
      <c r="BN148" s="327"/>
      <c r="BO148" s="327"/>
      <c r="BP148" s="327"/>
      <c r="BQ148" s="327"/>
      <c r="BR148" s="327"/>
      <c r="BS148" s="327"/>
      <c r="BT148" s="327"/>
      <c r="BU148" s="327"/>
      <c r="BV148" s="327"/>
      <c r="BW148" s="327"/>
      <c r="BX148" s="327"/>
      <c r="BY148" s="327"/>
      <c r="BZ148" s="327"/>
      <c r="CA148" s="327"/>
      <c r="CB148" s="327"/>
      <c r="CC148" s="327"/>
      <c r="CD148" s="327"/>
      <c r="CE148" s="327"/>
      <c r="CF148" s="327"/>
      <c r="CG148" s="327"/>
      <c r="CH148" s="327"/>
      <c r="CI148" s="327"/>
      <c r="CJ148" s="327"/>
    </row>
    <row r="149" spans="1:88" ht="9" customHeight="1" thickBot="1">
      <c r="A149" s="19"/>
      <c r="B149" s="19"/>
      <c r="C149" s="19"/>
      <c r="D149" s="19"/>
      <c r="E149" s="19"/>
      <c r="F149" s="19"/>
      <c r="G149" s="19"/>
      <c r="H149" s="19"/>
      <c r="I149" s="19"/>
      <c r="J149" s="19"/>
      <c r="K149" s="19"/>
      <c r="L149" s="19"/>
      <c r="M149" s="5"/>
      <c r="N149" s="5"/>
      <c r="O149" s="5"/>
      <c r="P149" s="5"/>
      <c r="Q149" s="5"/>
      <c r="R149" s="5"/>
      <c r="S149" s="5"/>
      <c r="T149" s="5"/>
      <c r="U149" s="5"/>
      <c r="V149" s="5"/>
      <c r="W149" s="5"/>
      <c r="X149" s="5"/>
      <c r="Y149" s="5"/>
      <c r="Z149" s="5"/>
      <c r="AA149" s="326"/>
      <c r="AB149" s="326"/>
      <c r="AC149" s="326"/>
      <c r="AD149" s="326"/>
      <c r="AE149" s="326"/>
      <c r="AF149" s="326"/>
      <c r="AG149" s="326"/>
      <c r="AH149" s="326"/>
      <c r="AI149" s="326"/>
      <c r="AJ149" s="326"/>
      <c r="AK149" s="326"/>
      <c r="AL149" s="326"/>
      <c r="AM149" s="326"/>
      <c r="AN149" s="326"/>
      <c r="AO149" s="326"/>
      <c r="AP149" s="326"/>
      <c r="AQ149" s="326"/>
      <c r="AR149" s="326"/>
      <c r="AS149" s="326"/>
      <c r="AT149" s="326"/>
      <c r="AU149" s="326"/>
      <c r="AV149" s="326"/>
      <c r="AW149" s="326"/>
      <c r="AX149" s="326"/>
      <c r="AY149" s="326"/>
      <c r="AZ149" s="326"/>
      <c r="BA149" s="326"/>
      <c r="BB149" s="326"/>
      <c r="BC149" s="326"/>
      <c r="BD149" s="326"/>
      <c r="BE149" s="326"/>
      <c r="BF149" s="328"/>
      <c r="BG149" s="328"/>
      <c r="BH149" s="328"/>
      <c r="BI149" s="328"/>
      <c r="BJ149" s="328"/>
      <c r="BK149" s="328"/>
      <c r="BL149" s="328"/>
      <c r="BM149" s="328"/>
      <c r="BN149" s="328"/>
      <c r="BO149" s="328"/>
      <c r="BP149" s="328"/>
      <c r="BQ149" s="328"/>
      <c r="BR149" s="328"/>
      <c r="BS149" s="328"/>
      <c r="BT149" s="328"/>
      <c r="BU149" s="328"/>
      <c r="BV149" s="328"/>
      <c r="BW149" s="328"/>
      <c r="BX149" s="328"/>
      <c r="BY149" s="328"/>
      <c r="BZ149" s="328"/>
      <c r="CA149" s="328"/>
      <c r="CB149" s="328"/>
      <c r="CC149" s="328"/>
      <c r="CD149" s="328"/>
      <c r="CE149" s="328"/>
      <c r="CF149" s="328"/>
      <c r="CG149" s="328"/>
      <c r="CH149" s="328"/>
      <c r="CI149" s="328"/>
      <c r="CJ149" s="328"/>
    </row>
    <row r="150" spans="1:88" ht="9" customHeight="1">
      <c r="A150" s="20"/>
      <c r="B150" s="20"/>
      <c r="C150" s="20"/>
      <c r="D150" s="20"/>
      <c r="E150" s="20"/>
      <c r="F150" s="20"/>
      <c r="G150" s="20"/>
      <c r="H150" s="20"/>
      <c r="I150" s="20"/>
      <c r="J150" s="20"/>
      <c r="K150" s="20"/>
      <c r="L150" s="20"/>
      <c r="M150" s="6"/>
      <c r="N150" s="6"/>
      <c r="O150" s="6"/>
      <c r="P150" s="6"/>
      <c r="Q150" s="6"/>
      <c r="R150" s="6"/>
      <c r="S150" s="6"/>
      <c r="T150" s="6"/>
      <c r="U150" s="6"/>
      <c r="V150" s="6"/>
      <c r="W150" s="6"/>
      <c r="X150" s="6"/>
      <c r="Y150" s="6"/>
      <c r="Z150" s="6"/>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row>
    <row r="151" spans="1:88" ht="9" customHeight="1">
      <c r="A151" s="17"/>
      <c r="B151" s="17"/>
      <c r="C151" s="17"/>
      <c r="D151" s="17"/>
      <c r="E151" s="17"/>
      <c r="F151" s="17"/>
      <c r="G151" s="17"/>
      <c r="H151" s="17"/>
      <c r="I151" s="17"/>
      <c r="J151" s="17"/>
      <c r="K151" s="17"/>
      <c r="L151" s="17"/>
      <c r="M151" s="317" t="s">
        <v>136</v>
      </c>
      <c r="N151" s="317"/>
      <c r="O151" s="317"/>
      <c r="P151" s="317"/>
      <c r="Q151" s="317"/>
      <c r="R151" s="317"/>
      <c r="S151" s="317"/>
      <c r="T151" s="317"/>
      <c r="U151" s="317"/>
      <c r="V151" s="317"/>
      <c r="W151" s="317"/>
      <c r="X151" s="317"/>
      <c r="Y151" s="317"/>
      <c r="Z151" s="317"/>
      <c r="AA151" s="325">
        <f>ROUND(為替!H24, 4) * 1</f>
        <v>5.14</v>
      </c>
      <c r="AB151" s="325"/>
      <c r="AC151" s="325"/>
      <c r="AD151" s="325"/>
      <c r="AE151" s="325"/>
      <c r="AF151" s="325"/>
      <c r="AG151" s="325"/>
      <c r="AH151" s="325"/>
      <c r="AI151" s="325"/>
      <c r="AJ151" s="325"/>
      <c r="AK151" s="325"/>
      <c r="AL151" s="325"/>
      <c r="AM151" s="325"/>
      <c r="AN151" s="325"/>
      <c r="AO151" s="325"/>
      <c r="AP151" s="325"/>
      <c r="AQ151" s="325"/>
      <c r="AR151" s="325"/>
      <c r="AS151" s="325"/>
      <c r="AT151" s="325"/>
      <c r="AU151" s="325"/>
      <c r="AV151" s="325"/>
      <c r="AW151" s="325"/>
      <c r="AX151" s="325"/>
      <c r="AY151" s="325"/>
      <c r="AZ151" s="325"/>
      <c r="BA151" s="325"/>
      <c r="BB151" s="325"/>
      <c r="BC151" s="325"/>
      <c r="BD151" s="325"/>
      <c r="BE151" s="325"/>
      <c r="BF151" s="327">
        <f>ROUND(為替!I24, 4) * 1</f>
        <v>4.84</v>
      </c>
      <c r="BG151" s="327"/>
      <c r="BH151" s="327"/>
      <c r="BI151" s="327"/>
      <c r="BJ151" s="327"/>
      <c r="BK151" s="327"/>
      <c r="BL151" s="327"/>
      <c r="BM151" s="327"/>
      <c r="BN151" s="327"/>
      <c r="BO151" s="327"/>
      <c r="BP151" s="327"/>
      <c r="BQ151" s="327"/>
      <c r="BR151" s="327"/>
      <c r="BS151" s="327"/>
      <c r="BT151" s="327"/>
      <c r="BU151" s="327"/>
      <c r="BV151" s="327"/>
      <c r="BW151" s="327"/>
      <c r="BX151" s="327"/>
      <c r="BY151" s="327"/>
      <c r="BZ151" s="327"/>
      <c r="CA151" s="327"/>
      <c r="CB151" s="327"/>
      <c r="CC151" s="327"/>
      <c r="CD151" s="327"/>
      <c r="CE151" s="327"/>
      <c r="CF151" s="327"/>
      <c r="CG151" s="327"/>
      <c r="CH151" s="327"/>
      <c r="CI151" s="327"/>
      <c r="CJ151" s="327"/>
    </row>
    <row r="152" spans="1:88" ht="9" customHeight="1">
      <c r="A152" s="17"/>
      <c r="B152" s="17"/>
      <c r="C152" s="17"/>
      <c r="D152" s="17"/>
      <c r="E152" s="17"/>
      <c r="F152" s="17"/>
      <c r="G152" s="17"/>
      <c r="H152" s="17"/>
      <c r="I152" s="17"/>
      <c r="J152" s="17"/>
      <c r="K152" s="17"/>
      <c r="L152" s="17"/>
      <c r="M152" s="317"/>
      <c r="N152" s="317"/>
      <c r="O152" s="317"/>
      <c r="P152" s="317"/>
      <c r="Q152" s="317"/>
      <c r="R152" s="317"/>
      <c r="S152" s="317"/>
      <c r="T152" s="317"/>
      <c r="U152" s="317"/>
      <c r="V152" s="317"/>
      <c r="W152" s="317"/>
      <c r="X152" s="317"/>
      <c r="Y152" s="317"/>
      <c r="Z152" s="317"/>
      <c r="AA152" s="325"/>
      <c r="AB152" s="325"/>
      <c r="AC152" s="325"/>
      <c r="AD152" s="325"/>
      <c r="AE152" s="325"/>
      <c r="AF152" s="325"/>
      <c r="AG152" s="325"/>
      <c r="AH152" s="325"/>
      <c r="AI152" s="325"/>
      <c r="AJ152" s="325"/>
      <c r="AK152" s="325"/>
      <c r="AL152" s="325"/>
      <c r="AM152" s="325"/>
      <c r="AN152" s="325"/>
      <c r="AO152" s="325"/>
      <c r="AP152" s="325"/>
      <c r="AQ152" s="325"/>
      <c r="AR152" s="325"/>
      <c r="AS152" s="325"/>
      <c r="AT152" s="325"/>
      <c r="AU152" s="325"/>
      <c r="AV152" s="325"/>
      <c r="AW152" s="325"/>
      <c r="AX152" s="325"/>
      <c r="AY152" s="325"/>
      <c r="AZ152" s="325"/>
      <c r="BA152" s="325"/>
      <c r="BB152" s="325"/>
      <c r="BC152" s="325"/>
      <c r="BD152" s="325"/>
      <c r="BE152" s="325"/>
      <c r="BF152" s="327"/>
      <c r="BG152" s="327"/>
      <c r="BH152" s="327"/>
      <c r="BI152" s="327"/>
      <c r="BJ152" s="327"/>
      <c r="BK152" s="327"/>
      <c r="BL152" s="327"/>
      <c r="BM152" s="327"/>
      <c r="BN152" s="327"/>
      <c r="BO152" s="327"/>
      <c r="BP152" s="327"/>
      <c r="BQ152" s="327"/>
      <c r="BR152" s="327"/>
      <c r="BS152" s="327"/>
      <c r="BT152" s="327"/>
      <c r="BU152" s="327"/>
      <c r="BV152" s="327"/>
      <c r="BW152" s="327"/>
      <c r="BX152" s="327"/>
      <c r="BY152" s="327"/>
      <c r="BZ152" s="327"/>
      <c r="CA152" s="327"/>
      <c r="CB152" s="327"/>
      <c r="CC152" s="327"/>
      <c r="CD152" s="327"/>
      <c r="CE152" s="327"/>
      <c r="CF152" s="327"/>
      <c r="CG152" s="327"/>
      <c r="CH152" s="327"/>
      <c r="CI152" s="327"/>
      <c r="CJ152" s="327"/>
    </row>
    <row r="153" spans="1:88" ht="9" customHeight="1">
      <c r="A153" s="17"/>
      <c r="B153" s="17"/>
      <c r="C153" s="17"/>
      <c r="D153" s="17"/>
      <c r="E153" s="17"/>
      <c r="F153" s="17"/>
      <c r="G153" s="17"/>
      <c r="H153" s="17"/>
      <c r="I153" s="17"/>
      <c r="J153" s="17"/>
      <c r="K153" s="17"/>
      <c r="L153" s="17"/>
      <c r="M153" s="317"/>
      <c r="N153" s="317"/>
      <c r="O153" s="317"/>
      <c r="P153" s="317"/>
      <c r="Q153" s="317"/>
      <c r="R153" s="317"/>
      <c r="S153" s="317"/>
      <c r="T153" s="317"/>
      <c r="U153" s="317"/>
      <c r="V153" s="317"/>
      <c r="W153" s="317"/>
      <c r="X153" s="317"/>
      <c r="Y153" s="317"/>
      <c r="Z153" s="317"/>
      <c r="AA153" s="325"/>
      <c r="AB153" s="325"/>
      <c r="AC153" s="325"/>
      <c r="AD153" s="325"/>
      <c r="AE153" s="325"/>
      <c r="AF153" s="325"/>
      <c r="AG153" s="325"/>
      <c r="AH153" s="325"/>
      <c r="AI153" s="325"/>
      <c r="AJ153" s="325"/>
      <c r="AK153" s="325"/>
      <c r="AL153" s="325"/>
      <c r="AM153" s="325"/>
      <c r="AN153" s="325"/>
      <c r="AO153" s="325"/>
      <c r="AP153" s="325"/>
      <c r="AQ153" s="325"/>
      <c r="AR153" s="325"/>
      <c r="AS153" s="325"/>
      <c r="AT153" s="325"/>
      <c r="AU153" s="325"/>
      <c r="AV153" s="325"/>
      <c r="AW153" s="325"/>
      <c r="AX153" s="325"/>
      <c r="AY153" s="325"/>
      <c r="AZ153" s="325"/>
      <c r="BA153" s="325"/>
      <c r="BB153" s="325"/>
      <c r="BC153" s="325"/>
      <c r="BD153" s="325"/>
      <c r="BE153" s="325"/>
      <c r="BF153" s="327"/>
      <c r="BG153" s="327"/>
      <c r="BH153" s="327"/>
      <c r="BI153" s="327"/>
      <c r="BJ153" s="327"/>
      <c r="BK153" s="327"/>
      <c r="BL153" s="327"/>
      <c r="BM153" s="327"/>
      <c r="BN153" s="327"/>
      <c r="BO153" s="327"/>
      <c r="BP153" s="327"/>
      <c r="BQ153" s="327"/>
      <c r="BR153" s="327"/>
      <c r="BS153" s="327"/>
      <c r="BT153" s="327"/>
      <c r="BU153" s="327"/>
      <c r="BV153" s="327"/>
      <c r="BW153" s="327"/>
      <c r="BX153" s="327"/>
      <c r="BY153" s="327"/>
      <c r="BZ153" s="327"/>
      <c r="CA153" s="327"/>
      <c r="CB153" s="327"/>
      <c r="CC153" s="327"/>
      <c r="CD153" s="327"/>
      <c r="CE153" s="327"/>
      <c r="CF153" s="327"/>
      <c r="CG153" s="327"/>
      <c r="CH153" s="327"/>
      <c r="CI153" s="327"/>
      <c r="CJ153" s="327"/>
    </row>
    <row r="154" spans="1:88" ht="9" customHeight="1">
      <c r="A154" s="17"/>
      <c r="B154" s="17"/>
      <c r="C154" s="17"/>
      <c r="D154" s="17"/>
      <c r="E154" s="17"/>
      <c r="F154" s="17"/>
      <c r="G154" s="17"/>
      <c r="H154" s="17"/>
      <c r="I154" s="17"/>
      <c r="J154" s="17"/>
      <c r="K154" s="17"/>
      <c r="L154" s="17"/>
      <c r="M154" s="317"/>
      <c r="N154" s="317"/>
      <c r="O154" s="317"/>
      <c r="P154" s="317"/>
      <c r="Q154" s="317"/>
      <c r="R154" s="317"/>
      <c r="S154" s="317"/>
      <c r="T154" s="317"/>
      <c r="U154" s="317"/>
      <c r="V154" s="317"/>
      <c r="W154" s="317"/>
      <c r="X154" s="317"/>
      <c r="Y154" s="317"/>
      <c r="Z154" s="317"/>
      <c r="AA154" s="325"/>
      <c r="AB154" s="325"/>
      <c r="AC154" s="325"/>
      <c r="AD154" s="325"/>
      <c r="AE154" s="325"/>
      <c r="AF154" s="325"/>
      <c r="AG154" s="325"/>
      <c r="AH154" s="325"/>
      <c r="AI154" s="325"/>
      <c r="AJ154" s="325"/>
      <c r="AK154" s="325"/>
      <c r="AL154" s="325"/>
      <c r="AM154" s="325"/>
      <c r="AN154" s="325"/>
      <c r="AO154" s="325"/>
      <c r="AP154" s="325"/>
      <c r="AQ154" s="325"/>
      <c r="AR154" s="325"/>
      <c r="AS154" s="325"/>
      <c r="AT154" s="325"/>
      <c r="AU154" s="325"/>
      <c r="AV154" s="325"/>
      <c r="AW154" s="325"/>
      <c r="AX154" s="325"/>
      <c r="AY154" s="325"/>
      <c r="AZ154" s="325"/>
      <c r="BA154" s="325"/>
      <c r="BB154" s="325"/>
      <c r="BC154" s="325"/>
      <c r="BD154" s="325"/>
      <c r="BE154" s="325"/>
      <c r="BF154" s="327"/>
      <c r="BG154" s="327"/>
      <c r="BH154" s="327"/>
      <c r="BI154" s="327"/>
      <c r="BJ154" s="327"/>
      <c r="BK154" s="327"/>
      <c r="BL154" s="327"/>
      <c r="BM154" s="327"/>
      <c r="BN154" s="327"/>
      <c r="BO154" s="327"/>
      <c r="BP154" s="327"/>
      <c r="BQ154" s="327"/>
      <c r="BR154" s="327"/>
      <c r="BS154" s="327"/>
      <c r="BT154" s="327"/>
      <c r="BU154" s="327"/>
      <c r="BV154" s="327"/>
      <c r="BW154" s="327"/>
      <c r="BX154" s="327"/>
      <c r="BY154" s="327"/>
      <c r="BZ154" s="327"/>
      <c r="CA154" s="327"/>
      <c r="CB154" s="327"/>
      <c r="CC154" s="327"/>
      <c r="CD154" s="327"/>
      <c r="CE154" s="327"/>
      <c r="CF154" s="327"/>
      <c r="CG154" s="327"/>
      <c r="CH154" s="327"/>
      <c r="CI154" s="327"/>
      <c r="CJ154" s="327"/>
    </row>
    <row r="155" spans="1:88" ht="9" customHeight="1">
      <c r="A155" s="17"/>
      <c r="B155" s="17"/>
      <c r="C155" s="17"/>
      <c r="D155" s="17"/>
      <c r="E155" s="17"/>
      <c r="F155" s="17"/>
      <c r="G155" s="17"/>
      <c r="H155" s="17"/>
      <c r="I155" s="17"/>
      <c r="J155" s="17"/>
      <c r="K155" s="17"/>
      <c r="L155" s="17"/>
      <c r="M155" s="317"/>
      <c r="N155" s="317"/>
      <c r="O155" s="317"/>
      <c r="P155" s="317"/>
      <c r="Q155" s="317"/>
      <c r="R155" s="317"/>
      <c r="S155" s="317"/>
      <c r="T155" s="317"/>
      <c r="U155" s="317"/>
      <c r="V155" s="317"/>
      <c r="W155" s="317"/>
      <c r="X155" s="317"/>
      <c r="Y155" s="317"/>
      <c r="Z155" s="317"/>
      <c r="AA155" s="325"/>
      <c r="AB155" s="325"/>
      <c r="AC155" s="325"/>
      <c r="AD155" s="325"/>
      <c r="AE155" s="325"/>
      <c r="AF155" s="325"/>
      <c r="AG155" s="325"/>
      <c r="AH155" s="325"/>
      <c r="AI155" s="325"/>
      <c r="AJ155" s="325"/>
      <c r="AK155" s="325"/>
      <c r="AL155" s="325"/>
      <c r="AM155" s="325"/>
      <c r="AN155" s="325"/>
      <c r="AO155" s="325"/>
      <c r="AP155" s="325"/>
      <c r="AQ155" s="325"/>
      <c r="AR155" s="325"/>
      <c r="AS155" s="325"/>
      <c r="AT155" s="325"/>
      <c r="AU155" s="325"/>
      <c r="AV155" s="325"/>
      <c r="AW155" s="325"/>
      <c r="AX155" s="325"/>
      <c r="AY155" s="325"/>
      <c r="AZ155" s="325"/>
      <c r="BA155" s="325"/>
      <c r="BB155" s="325"/>
      <c r="BC155" s="325"/>
      <c r="BD155" s="325"/>
      <c r="BE155" s="325"/>
      <c r="BF155" s="327"/>
      <c r="BG155" s="327"/>
      <c r="BH155" s="327"/>
      <c r="BI155" s="327"/>
      <c r="BJ155" s="327"/>
      <c r="BK155" s="327"/>
      <c r="BL155" s="327"/>
      <c r="BM155" s="327"/>
      <c r="BN155" s="327"/>
      <c r="BO155" s="327"/>
      <c r="BP155" s="327"/>
      <c r="BQ155" s="327"/>
      <c r="BR155" s="327"/>
      <c r="BS155" s="327"/>
      <c r="BT155" s="327"/>
      <c r="BU155" s="327"/>
      <c r="BV155" s="327"/>
      <c r="BW155" s="327"/>
      <c r="BX155" s="327"/>
      <c r="BY155" s="327"/>
      <c r="BZ155" s="327"/>
      <c r="CA155" s="327"/>
      <c r="CB155" s="327"/>
      <c r="CC155" s="327"/>
      <c r="CD155" s="327"/>
      <c r="CE155" s="327"/>
      <c r="CF155" s="327"/>
      <c r="CG155" s="327"/>
      <c r="CH155" s="327"/>
      <c r="CI155" s="327"/>
      <c r="CJ155" s="327"/>
    </row>
    <row r="156" spans="1:88" ht="9" customHeight="1">
      <c r="A156" s="17"/>
      <c r="B156" s="17"/>
      <c r="C156" s="17"/>
      <c r="D156" s="17"/>
      <c r="E156" s="17"/>
      <c r="F156" s="17"/>
      <c r="G156" s="17"/>
      <c r="H156" s="17"/>
      <c r="I156" s="17"/>
      <c r="J156" s="17"/>
      <c r="K156" s="17"/>
      <c r="L156" s="17"/>
      <c r="M156" s="317"/>
      <c r="N156" s="317"/>
      <c r="O156" s="317"/>
      <c r="P156" s="317"/>
      <c r="Q156" s="317"/>
      <c r="R156" s="317"/>
      <c r="S156" s="317"/>
      <c r="T156" s="317"/>
      <c r="U156" s="317"/>
      <c r="V156" s="317"/>
      <c r="W156" s="317"/>
      <c r="X156" s="317"/>
      <c r="Y156" s="317"/>
      <c r="Z156" s="317"/>
      <c r="AA156" s="325"/>
      <c r="AB156" s="325"/>
      <c r="AC156" s="325"/>
      <c r="AD156" s="325"/>
      <c r="AE156" s="325"/>
      <c r="AF156" s="325"/>
      <c r="AG156" s="325"/>
      <c r="AH156" s="325"/>
      <c r="AI156" s="325"/>
      <c r="AJ156" s="325"/>
      <c r="AK156" s="325"/>
      <c r="AL156" s="325"/>
      <c r="AM156" s="325"/>
      <c r="AN156" s="325"/>
      <c r="AO156" s="325"/>
      <c r="AP156" s="325"/>
      <c r="AQ156" s="325"/>
      <c r="AR156" s="325"/>
      <c r="AS156" s="325"/>
      <c r="AT156" s="325"/>
      <c r="AU156" s="325"/>
      <c r="AV156" s="325"/>
      <c r="AW156" s="325"/>
      <c r="AX156" s="325"/>
      <c r="AY156" s="325"/>
      <c r="AZ156" s="325"/>
      <c r="BA156" s="325"/>
      <c r="BB156" s="325"/>
      <c r="BC156" s="325"/>
      <c r="BD156" s="325"/>
      <c r="BE156" s="325"/>
      <c r="BF156" s="327"/>
      <c r="BG156" s="327"/>
      <c r="BH156" s="327"/>
      <c r="BI156" s="327"/>
      <c r="BJ156" s="327"/>
      <c r="BK156" s="327"/>
      <c r="BL156" s="327"/>
      <c r="BM156" s="327"/>
      <c r="BN156" s="327"/>
      <c r="BO156" s="327"/>
      <c r="BP156" s="327"/>
      <c r="BQ156" s="327"/>
      <c r="BR156" s="327"/>
      <c r="BS156" s="327"/>
      <c r="BT156" s="327"/>
      <c r="BU156" s="327"/>
      <c r="BV156" s="327"/>
      <c r="BW156" s="327"/>
      <c r="BX156" s="327"/>
      <c r="BY156" s="327"/>
      <c r="BZ156" s="327"/>
      <c r="CA156" s="327"/>
      <c r="CB156" s="327"/>
      <c r="CC156" s="327"/>
      <c r="CD156" s="327"/>
      <c r="CE156" s="327"/>
      <c r="CF156" s="327"/>
      <c r="CG156" s="327"/>
      <c r="CH156" s="327"/>
      <c r="CI156" s="327"/>
      <c r="CJ156" s="327"/>
    </row>
    <row r="157" spans="1:88" ht="9" customHeight="1">
      <c r="A157" s="17"/>
      <c r="B157" s="17"/>
      <c r="C157" s="17"/>
      <c r="D157" s="17"/>
      <c r="E157" s="17"/>
      <c r="F157" s="17"/>
      <c r="G157" s="17"/>
      <c r="H157" s="17"/>
      <c r="I157" s="17"/>
      <c r="J157" s="17"/>
      <c r="K157" s="17"/>
      <c r="L157" s="17"/>
      <c r="M157" s="256" t="s">
        <v>137</v>
      </c>
      <c r="N157" s="256"/>
      <c r="O157" s="256"/>
      <c r="P157" s="256"/>
      <c r="Q157" s="256"/>
      <c r="R157" s="256"/>
      <c r="S157" s="256"/>
      <c r="T157" s="256"/>
      <c r="U157" s="256"/>
      <c r="V157" s="256"/>
      <c r="W157" s="256"/>
      <c r="X157" s="256"/>
      <c r="Y157" s="256"/>
      <c r="Z157" s="256"/>
      <c r="AA157" s="325"/>
      <c r="AB157" s="325"/>
      <c r="AC157" s="325"/>
      <c r="AD157" s="325"/>
      <c r="AE157" s="325"/>
      <c r="AF157" s="325"/>
      <c r="AG157" s="325"/>
      <c r="AH157" s="325"/>
      <c r="AI157" s="325"/>
      <c r="AJ157" s="325"/>
      <c r="AK157" s="325"/>
      <c r="AL157" s="325"/>
      <c r="AM157" s="325"/>
      <c r="AN157" s="325"/>
      <c r="AO157" s="325"/>
      <c r="AP157" s="325"/>
      <c r="AQ157" s="325"/>
      <c r="AR157" s="325"/>
      <c r="AS157" s="325"/>
      <c r="AT157" s="325"/>
      <c r="AU157" s="325"/>
      <c r="AV157" s="325"/>
      <c r="AW157" s="325"/>
      <c r="AX157" s="325"/>
      <c r="AY157" s="325"/>
      <c r="AZ157" s="325"/>
      <c r="BA157" s="325"/>
      <c r="BB157" s="325"/>
      <c r="BC157" s="325"/>
      <c r="BD157" s="325"/>
      <c r="BE157" s="325"/>
      <c r="BF157" s="327"/>
      <c r="BG157" s="327"/>
      <c r="BH157" s="327"/>
      <c r="BI157" s="327"/>
      <c r="BJ157" s="327"/>
      <c r="BK157" s="327"/>
      <c r="BL157" s="327"/>
      <c r="BM157" s="327"/>
      <c r="BN157" s="327"/>
      <c r="BO157" s="327"/>
      <c r="BP157" s="327"/>
      <c r="BQ157" s="327"/>
      <c r="BR157" s="327"/>
      <c r="BS157" s="327"/>
      <c r="BT157" s="327"/>
      <c r="BU157" s="327"/>
      <c r="BV157" s="327"/>
      <c r="BW157" s="327"/>
      <c r="BX157" s="327"/>
      <c r="BY157" s="327"/>
      <c r="BZ157" s="327"/>
      <c r="CA157" s="327"/>
      <c r="CB157" s="327"/>
      <c r="CC157" s="327"/>
      <c r="CD157" s="327"/>
      <c r="CE157" s="327"/>
      <c r="CF157" s="327"/>
      <c r="CG157" s="327"/>
      <c r="CH157" s="327"/>
      <c r="CI157" s="327"/>
      <c r="CJ157" s="327"/>
    </row>
    <row r="158" spans="1:88" ht="9" customHeight="1">
      <c r="A158" s="17"/>
      <c r="B158" s="17"/>
      <c r="C158" s="17"/>
      <c r="D158" s="17"/>
      <c r="E158" s="17"/>
      <c r="F158" s="17"/>
      <c r="G158" s="17"/>
      <c r="H158" s="17"/>
      <c r="I158" s="17"/>
      <c r="J158" s="17"/>
      <c r="K158" s="17"/>
      <c r="L158" s="17"/>
      <c r="M158" s="256"/>
      <c r="N158" s="256"/>
      <c r="O158" s="256"/>
      <c r="P158" s="256"/>
      <c r="Q158" s="256"/>
      <c r="R158" s="256"/>
      <c r="S158" s="256"/>
      <c r="T158" s="256"/>
      <c r="U158" s="256"/>
      <c r="V158" s="256"/>
      <c r="W158" s="256"/>
      <c r="X158" s="256"/>
      <c r="Y158" s="256"/>
      <c r="Z158" s="256"/>
      <c r="AA158" s="325"/>
      <c r="AB158" s="325"/>
      <c r="AC158" s="325"/>
      <c r="AD158" s="325"/>
      <c r="AE158" s="325"/>
      <c r="AF158" s="325"/>
      <c r="AG158" s="325"/>
      <c r="AH158" s="325"/>
      <c r="AI158" s="325"/>
      <c r="AJ158" s="325"/>
      <c r="AK158" s="325"/>
      <c r="AL158" s="325"/>
      <c r="AM158" s="325"/>
      <c r="AN158" s="325"/>
      <c r="AO158" s="325"/>
      <c r="AP158" s="325"/>
      <c r="AQ158" s="325"/>
      <c r="AR158" s="325"/>
      <c r="AS158" s="325"/>
      <c r="AT158" s="325"/>
      <c r="AU158" s="325"/>
      <c r="AV158" s="325"/>
      <c r="AW158" s="325"/>
      <c r="AX158" s="325"/>
      <c r="AY158" s="325"/>
      <c r="AZ158" s="325"/>
      <c r="BA158" s="325"/>
      <c r="BB158" s="325"/>
      <c r="BC158" s="325"/>
      <c r="BD158" s="325"/>
      <c r="BE158" s="325"/>
      <c r="BF158" s="327"/>
      <c r="BG158" s="327"/>
      <c r="BH158" s="327"/>
      <c r="BI158" s="327"/>
      <c r="BJ158" s="327"/>
      <c r="BK158" s="327"/>
      <c r="BL158" s="327"/>
      <c r="BM158" s="327"/>
      <c r="BN158" s="327"/>
      <c r="BO158" s="327"/>
      <c r="BP158" s="327"/>
      <c r="BQ158" s="327"/>
      <c r="BR158" s="327"/>
      <c r="BS158" s="327"/>
      <c r="BT158" s="327"/>
      <c r="BU158" s="327"/>
      <c r="BV158" s="327"/>
      <c r="BW158" s="327"/>
      <c r="BX158" s="327"/>
      <c r="BY158" s="327"/>
      <c r="BZ158" s="327"/>
      <c r="CA158" s="327"/>
      <c r="CB158" s="327"/>
      <c r="CC158" s="327"/>
      <c r="CD158" s="327"/>
      <c r="CE158" s="327"/>
      <c r="CF158" s="327"/>
      <c r="CG158" s="327"/>
      <c r="CH158" s="327"/>
      <c r="CI158" s="327"/>
      <c r="CJ158" s="327"/>
    </row>
    <row r="159" spans="1:88" ht="9" customHeight="1">
      <c r="A159" s="17"/>
      <c r="B159" s="17"/>
      <c r="C159" s="17"/>
      <c r="D159" s="17"/>
      <c r="E159" s="17"/>
      <c r="F159" s="17"/>
      <c r="G159" s="17"/>
      <c r="H159" s="17"/>
      <c r="I159" s="17"/>
      <c r="J159" s="17"/>
      <c r="K159" s="17"/>
      <c r="L159" s="17"/>
      <c r="M159" s="256"/>
      <c r="N159" s="256"/>
      <c r="O159" s="256"/>
      <c r="P159" s="256"/>
      <c r="Q159" s="256"/>
      <c r="R159" s="256"/>
      <c r="S159" s="256"/>
      <c r="T159" s="256"/>
      <c r="U159" s="256"/>
      <c r="V159" s="256"/>
      <c r="W159" s="256"/>
      <c r="X159" s="256"/>
      <c r="Y159" s="256"/>
      <c r="Z159" s="256"/>
      <c r="AA159" s="325"/>
      <c r="AB159" s="325"/>
      <c r="AC159" s="325"/>
      <c r="AD159" s="325"/>
      <c r="AE159" s="325"/>
      <c r="AF159" s="325"/>
      <c r="AG159" s="325"/>
      <c r="AH159" s="325"/>
      <c r="AI159" s="325"/>
      <c r="AJ159" s="325"/>
      <c r="AK159" s="325"/>
      <c r="AL159" s="325"/>
      <c r="AM159" s="325"/>
      <c r="AN159" s="325"/>
      <c r="AO159" s="325"/>
      <c r="AP159" s="325"/>
      <c r="AQ159" s="325"/>
      <c r="AR159" s="325"/>
      <c r="AS159" s="325"/>
      <c r="AT159" s="325"/>
      <c r="AU159" s="325"/>
      <c r="AV159" s="325"/>
      <c r="AW159" s="325"/>
      <c r="AX159" s="325"/>
      <c r="AY159" s="325"/>
      <c r="AZ159" s="325"/>
      <c r="BA159" s="325"/>
      <c r="BB159" s="325"/>
      <c r="BC159" s="325"/>
      <c r="BD159" s="325"/>
      <c r="BE159" s="325"/>
      <c r="BF159" s="327"/>
      <c r="BG159" s="327"/>
      <c r="BH159" s="327"/>
      <c r="BI159" s="327"/>
      <c r="BJ159" s="327"/>
      <c r="BK159" s="327"/>
      <c r="BL159" s="327"/>
      <c r="BM159" s="327"/>
      <c r="BN159" s="327"/>
      <c r="BO159" s="327"/>
      <c r="BP159" s="327"/>
      <c r="BQ159" s="327"/>
      <c r="BR159" s="327"/>
      <c r="BS159" s="327"/>
      <c r="BT159" s="327"/>
      <c r="BU159" s="327"/>
      <c r="BV159" s="327"/>
      <c r="BW159" s="327"/>
      <c r="BX159" s="327"/>
      <c r="BY159" s="327"/>
      <c r="BZ159" s="327"/>
      <c r="CA159" s="327"/>
      <c r="CB159" s="327"/>
      <c r="CC159" s="327"/>
      <c r="CD159" s="327"/>
      <c r="CE159" s="327"/>
      <c r="CF159" s="327"/>
      <c r="CG159" s="327"/>
      <c r="CH159" s="327"/>
      <c r="CI159" s="327"/>
      <c r="CJ159" s="327"/>
    </row>
    <row r="160" spans="1:88" ht="9" customHeight="1" thickBot="1">
      <c r="A160" s="19"/>
      <c r="B160" s="19"/>
      <c r="C160" s="19"/>
      <c r="D160" s="19"/>
      <c r="E160" s="19"/>
      <c r="F160" s="19"/>
      <c r="G160" s="19"/>
      <c r="H160" s="19"/>
      <c r="I160" s="19"/>
      <c r="J160" s="19"/>
      <c r="K160" s="19"/>
      <c r="L160" s="19"/>
      <c r="M160" s="5"/>
      <c r="N160" s="5"/>
      <c r="O160" s="5"/>
      <c r="P160" s="5"/>
      <c r="Q160" s="5"/>
      <c r="R160" s="5"/>
      <c r="S160" s="5"/>
      <c r="T160" s="5"/>
      <c r="U160" s="5"/>
      <c r="V160" s="5"/>
      <c r="W160" s="5"/>
      <c r="X160" s="5"/>
      <c r="Y160" s="5"/>
      <c r="Z160" s="5"/>
      <c r="AA160" s="326"/>
      <c r="AB160" s="326"/>
      <c r="AC160" s="326"/>
      <c r="AD160" s="326"/>
      <c r="AE160" s="326"/>
      <c r="AF160" s="326"/>
      <c r="AG160" s="326"/>
      <c r="AH160" s="326"/>
      <c r="AI160" s="326"/>
      <c r="AJ160" s="326"/>
      <c r="AK160" s="326"/>
      <c r="AL160" s="326"/>
      <c r="AM160" s="326"/>
      <c r="AN160" s="326"/>
      <c r="AO160" s="326"/>
      <c r="AP160" s="326"/>
      <c r="AQ160" s="326"/>
      <c r="AR160" s="326"/>
      <c r="AS160" s="326"/>
      <c r="AT160" s="326"/>
      <c r="AU160" s="326"/>
      <c r="AV160" s="326"/>
      <c r="AW160" s="326"/>
      <c r="AX160" s="326"/>
      <c r="AY160" s="326"/>
      <c r="AZ160" s="326"/>
      <c r="BA160" s="326"/>
      <c r="BB160" s="326"/>
      <c r="BC160" s="326"/>
      <c r="BD160" s="326"/>
      <c r="BE160" s="326"/>
      <c r="BF160" s="328"/>
      <c r="BG160" s="328"/>
      <c r="BH160" s="328"/>
      <c r="BI160" s="328"/>
      <c r="BJ160" s="328"/>
      <c r="BK160" s="328"/>
      <c r="BL160" s="328"/>
      <c r="BM160" s="328"/>
      <c r="BN160" s="328"/>
      <c r="BO160" s="328"/>
      <c r="BP160" s="328"/>
      <c r="BQ160" s="328"/>
      <c r="BR160" s="328"/>
      <c r="BS160" s="328"/>
      <c r="BT160" s="328"/>
      <c r="BU160" s="328"/>
      <c r="BV160" s="328"/>
      <c r="BW160" s="328"/>
      <c r="BX160" s="328"/>
      <c r="BY160" s="328"/>
      <c r="BZ160" s="328"/>
      <c r="CA160" s="328"/>
      <c r="CB160" s="328"/>
      <c r="CC160" s="328"/>
      <c r="CD160" s="328"/>
      <c r="CE160" s="328"/>
      <c r="CF160" s="328"/>
      <c r="CG160" s="328"/>
      <c r="CH160" s="328"/>
      <c r="CI160" s="328"/>
      <c r="CJ160" s="328"/>
    </row>
    <row r="161" spans="1:88" ht="9" customHeight="1">
      <c r="A161" s="17"/>
      <c r="B161" s="17"/>
      <c r="C161" s="17"/>
      <c r="D161" s="17"/>
      <c r="E161" s="17"/>
      <c r="F161" s="17"/>
      <c r="G161" s="17"/>
      <c r="H161" s="17"/>
      <c r="I161" s="17"/>
      <c r="J161" s="17"/>
      <c r="K161" s="17"/>
      <c r="L161" s="17"/>
      <c r="AA161" s="63"/>
      <c r="AB161" s="63"/>
      <c r="AC161" s="63"/>
      <c r="AD161" s="63"/>
      <c r="AE161" s="63"/>
      <c r="AF161" s="63"/>
      <c r="AG161" s="63"/>
      <c r="AH161" s="63"/>
      <c r="AI161" s="63"/>
      <c r="AJ161" s="63"/>
      <c r="AK161" s="63"/>
      <c r="AL161" s="63"/>
      <c r="AM161" s="63"/>
      <c r="AN161" s="63"/>
      <c r="AO161" s="63"/>
      <c r="AP161" s="63"/>
      <c r="AQ161" s="63"/>
      <c r="AR161" s="63"/>
      <c r="AS161" s="63"/>
      <c r="AT161" s="63"/>
      <c r="AU161" s="63"/>
      <c r="AV161" s="63"/>
      <c r="AW161" s="63"/>
      <c r="AX161" s="63"/>
      <c r="AY161" s="63"/>
      <c r="AZ161" s="63"/>
      <c r="BA161" s="63"/>
      <c r="BB161" s="63"/>
      <c r="BC161" s="63"/>
      <c r="BD161" s="63"/>
      <c r="BE161" s="63"/>
      <c r="BF161" s="63"/>
      <c r="BG161" s="63"/>
      <c r="BH161" s="63"/>
      <c r="BI161" s="63"/>
      <c r="BJ161" s="63"/>
      <c r="BK161" s="63"/>
      <c r="BL161" s="63"/>
      <c r="BM161" s="63"/>
      <c r="BN161" s="63"/>
      <c r="BO161" s="63"/>
      <c r="BP161" s="63"/>
      <c r="BQ161" s="63"/>
      <c r="BR161" s="63"/>
      <c r="BS161" s="63"/>
      <c r="BT161" s="63"/>
      <c r="BU161" s="63"/>
      <c r="BV161" s="63"/>
      <c r="BW161" s="63"/>
      <c r="BX161" s="63"/>
      <c r="BY161" s="63"/>
      <c r="BZ161" s="63"/>
      <c r="CA161" s="63"/>
      <c r="CB161" s="63"/>
      <c r="CC161" s="63"/>
      <c r="CD161" s="63"/>
      <c r="CE161" s="63"/>
      <c r="CF161" s="63"/>
      <c r="CG161" s="63"/>
      <c r="CH161" s="63"/>
      <c r="CI161" s="63"/>
      <c r="CJ161" s="63"/>
    </row>
    <row r="162" spans="1:88" ht="9" customHeight="1">
      <c r="A162" s="17"/>
      <c r="B162" s="17"/>
      <c r="C162" s="17"/>
      <c r="D162" s="17"/>
      <c r="E162" s="17"/>
      <c r="F162" s="17"/>
      <c r="G162" s="17"/>
      <c r="H162" s="17"/>
      <c r="I162" s="17"/>
      <c r="J162" s="17"/>
      <c r="K162" s="17"/>
      <c r="L162" s="17"/>
      <c r="M162" s="317" t="s">
        <v>138</v>
      </c>
      <c r="N162" s="317"/>
      <c r="O162" s="317"/>
      <c r="P162" s="317"/>
      <c r="Q162" s="317"/>
      <c r="R162" s="317"/>
      <c r="S162" s="317"/>
      <c r="T162" s="317"/>
      <c r="U162" s="317"/>
      <c r="V162" s="317"/>
      <c r="W162" s="317"/>
      <c r="X162" s="317"/>
      <c r="Y162" s="317"/>
      <c r="Z162" s="317"/>
      <c r="AA162" s="325">
        <f>ROUND(為替!J24, 4) * 1</f>
        <v>2.7</v>
      </c>
      <c r="AB162" s="325"/>
      <c r="AC162" s="325"/>
      <c r="AD162" s="325"/>
      <c r="AE162" s="325"/>
      <c r="AF162" s="325"/>
      <c r="AG162" s="325"/>
      <c r="AH162" s="325"/>
      <c r="AI162" s="325"/>
      <c r="AJ162" s="325"/>
      <c r="AK162" s="325"/>
      <c r="AL162" s="325"/>
      <c r="AM162" s="325"/>
      <c r="AN162" s="325"/>
      <c r="AO162" s="325"/>
      <c r="AP162" s="325"/>
      <c r="AQ162" s="325"/>
      <c r="AR162" s="325"/>
      <c r="AS162" s="325"/>
      <c r="AT162" s="325"/>
      <c r="AU162" s="325"/>
      <c r="AV162" s="325"/>
      <c r="AW162" s="325"/>
      <c r="AX162" s="325"/>
      <c r="AY162" s="325"/>
      <c r="AZ162" s="325"/>
      <c r="BA162" s="325"/>
      <c r="BB162" s="325"/>
      <c r="BC162" s="325"/>
      <c r="BD162" s="325"/>
      <c r="BE162" s="325"/>
      <c r="BF162" s="327">
        <f>ROUND(為替!K24, 4) * 1</f>
        <v>2.4700000000000002</v>
      </c>
      <c r="BG162" s="327"/>
      <c r="BH162" s="327"/>
      <c r="BI162" s="327"/>
      <c r="BJ162" s="327"/>
      <c r="BK162" s="327"/>
      <c r="BL162" s="327"/>
      <c r="BM162" s="327"/>
      <c r="BN162" s="327"/>
      <c r="BO162" s="327"/>
      <c r="BP162" s="327"/>
      <c r="BQ162" s="327"/>
      <c r="BR162" s="327"/>
      <c r="BS162" s="327"/>
      <c r="BT162" s="327"/>
      <c r="BU162" s="327"/>
      <c r="BV162" s="327"/>
      <c r="BW162" s="327"/>
      <c r="BX162" s="327"/>
      <c r="BY162" s="327"/>
      <c r="BZ162" s="327"/>
      <c r="CA162" s="327"/>
      <c r="CB162" s="327"/>
      <c r="CC162" s="327"/>
      <c r="CD162" s="327"/>
      <c r="CE162" s="327"/>
      <c r="CF162" s="327"/>
      <c r="CG162" s="327"/>
      <c r="CH162" s="327"/>
      <c r="CI162" s="327"/>
      <c r="CJ162" s="327"/>
    </row>
    <row r="163" spans="1:88" ht="9" customHeight="1">
      <c r="A163" s="17"/>
      <c r="B163" s="17"/>
      <c r="C163" s="17"/>
      <c r="D163" s="17"/>
      <c r="E163" s="17"/>
      <c r="F163" s="17"/>
      <c r="G163" s="17"/>
      <c r="H163" s="17"/>
      <c r="I163" s="17"/>
      <c r="J163" s="17"/>
      <c r="K163" s="17"/>
      <c r="L163" s="17"/>
      <c r="M163" s="317"/>
      <c r="N163" s="317"/>
      <c r="O163" s="317"/>
      <c r="P163" s="317"/>
      <c r="Q163" s="317"/>
      <c r="R163" s="317"/>
      <c r="S163" s="317"/>
      <c r="T163" s="317"/>
      <c r="U163" s="317"/>
      <c r="V163" s="317"/>
      <c r="W163" s="317"/>
      <c r="X163" s="317"/>
      <c r="Y163" s="317"/>
      <c r="Z163" s="317"/>
      <c r="AA163" s="325"/>
      <c r="AB163" s="325"/>
      <c r="AC163" s="325"/>
      <c r="AD163" s="325"/>
      <c r="AE163" s="325"/>
      <c r="AF163" s="325"/>
      <c r="AG163" s="325"/>
      <c r="AH163" s="325"/>
      <c r="AI163" s="325"/>
      <c r="AJ163" s="325"/>
      <c r="AK163" s="325"/>
      <c r="AL163" s="325"/>
      <c r="AM163" s="325"/>
      <c r="AN163" s="325"/>
      <c r="AO163" s="325"/>
      <c r="AP163" s="325"/>
      <c r="AQ163" s="325"/>
      <c r="AR163" s="325"/>
      <c r="AS163" s="325"/>
      <c r="AT163" s="325"/>
      <c r="AU163" s="325"/>
      <c r="AV163" s="325"/>
      <c r="AW163" s="325"/>
      <c r="AX163" s="325"/>
      <c r="AY163" s="325"/>
      <c r="AZ163" s="325"/>
      <c r="BA163" s="325"/>
      <c r="BB163" s="325"/>
      <c r="BC163" s="325"/>
      <c r="BD163" s="325"/>
      <c r="BE163" s="325"/>
      <c r="BF163" s="327"/>
      <c r="BG163" s="327"/>
      <c r="BH163" s="327"/>
      <c r="BI163" s="327"/>
      <c r="BJ163" s="327"/>
      <c r="BK163" s="327"/>
      <c r="BL163" s="327"/>
      <c r="BM163" s="327"/>
      <c r="BN163" s="327"/>
      <c r="BO163" s="327"/>
      <c r="BP163" s="327"/>
      <c r="BQ163" s="327"/>
      <c r="BR163" s="327"/>
      <c r="BS163" s="327"/>
      <c r="BT163" s="327"/>
      <c r="BU163" s="327"/>
      <c r="BV163" s="327"/>
      <c r="BW163" s="327"/>
      <c r="BX163" s="327"/>
      <c r="BY163" s="327"/>
      <c r="BZ163" s="327"/>
      <c r="CA163" s="327"/>
      <c r="CB163" s="327"/>
      <c r="CC163" s="327"/>
      <c r="CD163" s="327"/>
      <c r="CE163" s="327"/>
      <c r="CF163" s="327"/>
      <c r="CG163" s="327"/>
      <c r="CH163" s="327"/>
      <c r="CI163" s="327"/>
      <c r="CJ163" s="327"/>
    </row>
    <row r="164" spans="1:88" ht="9" customHeight="1">
      <c r="A164" s="17"/>
      <c r="B164" s="17"/>
      <c r="C164" s="17"/>
      <c r="D164" s="17"/>
      <c r="E164" s="17"/>
      <c r="F164" s="17"/>
      <c r="G164" s="17"/>
      <c r="H164" s="17"/>
      <c r="I164" s="17"/>
      <c r="J164" s="17"/>
      <c r="K164" s="17"/>
      <c r="L164" s="17"/>
      <c r="M164" s="317"/>
      <c r="N164" s="317"/>
      <c r="O164" s="317"/>
      <c r="P164" s="317"/>
      <c r="Q164" s="317"/>
      <c r="R164" s="317"/>
      <c r="S164" s="317"/>
      <c r="T164" s="317"/>
      <c r="U164" s="317"/>
      <c r="V164" s="317"/>
      <c r="W164" s="317"/>
      <c r="X164" s="317"/>
      <c r="Y164" s="317"/>
      <c r="Z164" s="317"/>
      <c r="AA164" s="325"/>
      <c r="AB164" s="325"/>
      <c r="AC164" s="325"/>
      <c r="AD164" s="325"/>
      <c r="AE164" s="325"/>
      <c r="AF164" s="325"/>
      <c r="AG164" s="325"/>
      <c r="AH164" s="325"/>
      <c r="AI164" s="325"/>
      <c r="AJ164" s="325"/>
      <c r="AK164" s="325"/>
      <c r="AL164" s="325"/>
      <c r="AM164" s="325"/>
      <c r="AN164" s="325"/>
      <c r="AO164" s="325"/>
      <c r="AP164" s="325"/>
      <c r="AQ164" s="325"/>
      <c r="AR164" s="325"/>
      <c r="AS164" s="325"/>
      <c r="AT164" s="325"/>
      <c r="AU164" s="325"/>
      <c r="AV164" s="325"/>
      <c r="AW164" s="325"/>
      <c r="AX164" s="325"/>
      <c r="AY164" s="325"/>
      <c r="AZ164" s="325"/>
      <c r="BA164" s="325"/>
      <c r="BB164" s="325"/>
      <c r="BC164" s="325"/>
      <c r="BD164" s="325"/>
      <c r="BE164" s="325"/>
      <c r="BF164" s="327"/>
      <c r="BG164" s="327"/>
      <c r="BH164" s="327"/>
      <c r="BI164" s="327"/>
      <c r="BJ164" s="327"/>
      <c r="BK164" s="327"/>
      <c r="BL164" s="327"/>
      <c r="BM164" s="327"/>
      <c r="BN164" s="327"/>
      <c r="BO164" s="327"/>
      <c r="BP164" s="327"/>
      <c r="BQ164" s="327"/>
      <c r="BR164" s="327"/>
      <c r="BS164" s="327"/>
      <c r="BT164" s="327"/>
      <c r="BU164" s="327"/>
      <c r="BV164" s="327"/>
      <c r="BW164" s="327"/>
      <c r="BX164" s="327"/>
      <c r="BY164" s="327"/>
      <c r="BZ164" s="327"/>
      <c r="CA164" s="327"/>
      <c r="CB164" s="327"/>
      <c r="CC164" s="327"/>
      <c r="CD164" s="327"/>
      <c r="CE164" s="327"/>
      <c r="CF164" s="327"/>
      <c r="CG164" s="327"/>
      <c r="CH164" s="327"/>
      <c r="CI164" s="327"/>
      <c r="CJ164" s="327"/>
    </row>
    <row r="165" spans="1:88" ht="9" customHeight="1">
      <c r="A165" s="17"/>
      <c r="B165" s="17"/>
      <c r="C165" s="17"/>
      <c r="D165" s="17"/>
      <c r="E165" s="17"/>
      <c r="F165" s="17"/>
      <c r="G165" s="17"/>
      <c r="H165" s="17"/>
      <c r="I165" s="17"/>
      <c r="J165" s="17"/>
      <c r="K165" s="17"/>
      <c r="L165" s="17"/>
      <c r="M165" s="317"/>
      <c r="N165" s="317"/>
      <c r="O165" s="317"/>
      <c r="P165" s="317"/>
      <c r="Q165" s="317"/>
      <c r="R165" s="317"/>
      <c r="S165" s="317"/>
      <c r="T165" s="317"/>
      <c r="U165" s="317"/>
      <c r="V165" s="317"/>
      <c r="W165" s="317"/>
      <c r="X165" s="317"/>
      <c r="Y165" s="317"/>
      <c r="Z165" s="317"/>
      <c r="AA165" s="325"/>
      <c r="AB165" s="325"/>
      <c r="AC165" s="325"/>
      <c r="AD165" s="325"/>
      <c r="AE165" s="325"/>
      <c r="AF165" s="325"/>
      <c r="AG165" s="325"/>
      <c r="AH165" s="325"/>
      <c r="AI165" s="325"/>
      <c r="AJ165" s="325"/>
      <c r="AK165" s="325"/>
      <c r="AL165" s="325"/>
      <c r="AM165" s="325"/>
      <c r="AN165" s="325"/>
      <c r="AO165" s="325"/>
      <c r="AP165" s="325"/>
      <c r="AQ165" s="325"/>
      <c r="AR165" s="325"/>
      <c r="AS165" s="325"/>
      <c r="AT165" s="325"/>
      <c r="AU165" s="325"/>
      <c r="AV165" s="325"/>
      <c r="AW165" s="325"/>
      <c r="AX165" s="325"/>
      <c r="AY165" s="325"/>
      <c r="AZ165" s="325"/>
      <c r="BA165" s="325"/>
      <c r="BB165" s="325"/>
      <c r="BC165" s="325"/>
      <c r="BD165" s="325"/>
      <c r="BE165" s="325"/>
      <c r="BF165" s="327"/>
      <c r="BG165" s="327"/>
      <c r="BH165" s="327"/>
      <c r="BI165" s="327"/>
      <c r="BJ165" s="327"/>
      <c r="BK165" s="327"/>
      <c r="BL165" s="327"/>
      <c r="BM165" s="327"/>
      <c r="BN165" s="327"/>
      <c r="BO165" s="327"/>
      <c r="BP165" s="327"/>
      <c r="BQ165" s="327"/>
      <c r="BR165" s="327"/>
      <c r="BS165" s="327"/>
      <c r="BT165" s="327"/>
      <c r="BU165" s="327"/>
      <c r="BV165" s="327"/>
      <c r="BW165" s="327"/>
      <c r="BX165" s="327"/>
      <c r="BY165" s="327"/>
      <c r="BZ165" s="327"/>
      <c r="CA165" s="327"/>
      <c r="CB165" s="327"/>
      <c r="CC165" s="327"/>
      <c r="CD165" s="327"/>
      <c r="CE165" s="327"/>
      <c r="CF165" s="327"/>
      <c r="CG165" s="327"/>
      <c r="CH165" s="327"/>
      <c r="CI165" s="327"/>
      <c r="CJ165" s="327"/>
    </row>
    <row r="166" spans="1:88" ht="9" customHeight="1">
      <c r="A166" s="17"/>
      <c r="B166" s="17"/>
      <c r="C166" s="17"/>
      <c r="D166" s="17"/>
      <c r="E166" s="17"/>
      <c r="F166" s="17"/>
      <c r="G166" s="17"/>
      <c r="H166" s="17"/>
      <c r="I166" s="17"/>
      <c r="J166" s="17"/>
      <c r="K166" s="17"/>
      <c r="L166" s="17"/>
      <c r="M166" s="317"/>
      <c r="N166" s="317"/>
      <c r="O166" s="317"/>
      <c r="P166" s="317"/>
      <c r="Q166" s="317"/>
      <c r="R166" s="317"/>
      <c r="S166" s="317"/>
      <c r="T166" s="317"/>
      <c r="U166" s="317"/>
      <c r="V166" s="317"/>
      <c r="W166" s="317"/>
      <c r="X166" s="317"/>
      <c r="Y166" s="317"/>
      <c r="Z166" s="317"/>
      <c r="AA166" s="325"/>
      <c r="AB166" s="325"/>
      <c r="AC166" s="325"/>
      <c r="AD166" s="325"/>
      <c r="AE166" s="325"/>
      <c r="AF166" s="325"/>
      <c r="AG166" s="325"/>
      <c r="AH166" s="325"/>
      <c r="AI166" s="325"/>
      <c r="AJ166" s="325"/>
      <c r="AK166" s="325"/>
      <c r="AL166" s="325"/>
      <c r="AM166" s="325"/>
      <c r="AN166" s="325"/>
      <c r="AO166" s="325"/>
      <c r="AP166" s="325"/>
      <c r="AQ166" s="325"/>
      <c r="AR166" s="325"/>
      <c r="AS166" s="325"/>
      <c r="AT166" s="325"/>
      <c r="AU166" s="325"/>
      <c r="AV166" s="325"/>
      <c r="AW166" s="325"/>
      <c r="AX166" s="325"/>
      <c r="AY166" s="325"/>
      <c r="AZ166" s="325"/>
      <c r="BA166" s="325"/>
      <c r="BB166" s="325"/>
      <c r="BC166" s="325"/>
      <c r="BD166" s="325"/>
      <c r="BE166" s="325"/>
      <c r="BF166" s="327"/>
      <c r="BG166" s="327"/>
      <c r="BH166" s="327"/>
      <c r="BI166" s="327"/>
      <c r="BJ166" s="327"/>
      <c r="BK166" s="327"/>
      <c r="BL166" s="327"/>
      <c r="BM166" s="327"/>
      <c r="BN166" s="327"/>
      <c r="BO166" s="327"/>
      <c r="BP166" s="327"/>
      <c r="BQ166" s="327"/>
      <c r="BR166" s="327"/>
      <c r="BS166" s="327"/>
      <c r="BT166" s="327"/>
      <c r="BU166" s="327"/>
      <c r="BV166" s="327"/>
      <c r="BW166" s="327"/>
      <c r="BX166" s="327"/>
      <c r="BY166" s="327"/>
      <c r="BZ166" s="327"/>
      <c r="CA166" s="327"/>
      <c r="CB166" s="327"/>
      <c r="CC166" s="327"/>
      <c r="CD166" s="327"/>
      <c r="CE166" s="327"/>
      <c r="CF166" s="327"/>
      <c r="CG166" s="327"/>
      <c r="CH166" s="327"/>
      <c r="CI166" s="327"/>
      <c r="CJ166" s="327"/>
    </row>
    <row r="167" spans="1:88" ht="9" customHeight="1">
      <c r="A167" s="17"/>
      <c r="B167" s="17"/>
      <c r="C167" s="17"/>
      <c r="D167" s="17"/>
      <c r="E167" s="17"/>
      <c r="F167" s="17"/>
      <c r="G167" s="17"/>
      <c r="H167" s="17"/>
      <c r="I167" s="17"/>
      <c r="J167" s="17"/>
      <c r="K167" s="17"/>
      <c r="L167" s="17"/>
      <c r="M167" s="317"/>
      <c r="N167" s="317"/>
      <c r="O167" s="317"/>
      <c r="P167" s="317"/>
      <c r="Q167" s="317"/>
      <c r="R167" s="317"/>
      <c r="S167" s="317"/>
      <c r="T167" s="317"/>
      <c r="U167" s="317"/>
      <c r="V167" s="317"/>
      <c r="W167" s="317"/>
      <c r="X167" s="317"/>
      <c r="Y167" s="317"/>
      <c r="Z167" s="317"/>
      <c r="AA167" s="325"/>
      <c r="AB167" s="325"/>
      <c r="AC167" s="325"/>
      <c r="AD167" s="325"/>
      <c r="AE167" s="325"/>
      <c r="AF167" s="325"/>
      <c r="AG167" s="325"/>
      <c r="AH167" s="325"/>
      <c r="AI167" s="325"/>
      <c r="AJ167" s="325"/>
      <c r="AK167" s="325"/>
      <c r="AL167" s="325"/>
      <c r="AM167" s="325"/>
      <c r="AN167" s="325"/>
      <c r="AO167" s="325"/>
      <c r="AP167" s="325"/>
      <c r="AQ167" s="325"/>
      <c r="AR167" s="325"/>
      <c r="AS167" s="325"/>
      <c r="AT167" s="325"/>
      <c r="AU167" s="325"/>
      <c r="AV167" s="325"/>
      <c r="AW167" s="325"/>
      <c r="AX167" s="325"/>
      <c r="AY167" s="325"/>
      <c r="AZ167" s="325"/>
      <c r="BA167" s="325"/>
      <c r="BB167" s="325"/>
      <c r="BC167" s="325"/>
      <c r="BD167" s="325"/>
      <c r="BE167" s="325"/>
      <c r="BF167" s="327"/>
      <c r="BG167" s="327"/>
      <c r="BH167" s="327"/>
      <c r="BI167" s="327"/>
      <c r="BJ167" s="327"/>
      <c r="BK167" s="327"/>
      <c r="BL167" s="327"/>
      <c r="BM167" s="327"/>
      <c r="BN167" s="327"/>
      <c r="BO167" s="327"/>
      <c r="BP167" s="327"/>
      <c r="BQ167" s="327"/>
      <c r="BR167" s="327"/>
      <c r="BS167" s="327"/>
      <c r="BT167" s="327"/>
      <c r="BU167" s="327"/>
      <c r="BV167" s="327"/>
      <c r="BW167" s="327"/>
      <c r="BX167" s="327"/>
      <c r="BY167" s="327"/>
      <c r="BZ167" s="327"/>
      <c r="CA167" s="327"/>
      <c r="CB167" s="327"/>
      <c r="CC167" s="327"/>
      <c r="CD167" s="327"/>
      <c r="CE167" s="327"/>
      <c r="CF167" s="327"/>
      <c r="CG167" s="327"/>
      <c r="CH167" s="327"/>
      <c r="CI167" s="327"/>
      <c r="CJ167" s="327"/>
    </row>
    <row r="168" spans="1:88" ht="9" customHeight="1">
      <c r="A168" s="17"/>
      <c r="B168" s="17"/>
      <c r="C168" s="17"/>
      <c r="D168" s="17"/>
      <c r="E168" s="17"/>
      <c r="F168" s="17"/>
      <c r="G168" s="17"/>
      <c r="H168" s="17"/>
      <c r="I168" s="17"/>
      <c r="J168" s="17"/>
      <c r="K168" s="17"/>
      <c r="L168" s="17"/>
      <c r="M168" s="250" t="s">
        <v>139</v>
      </c>
      <c r="N168" s="250"/>
      <c r="O168" s="250"/>
      <c r="P168" s="250"/>
      <c r="Q168" s="250"/>
      <c r="R168" s="250"/>
      <c r="S168" s="250"/>
      <c r="T168" s="250"/>
      <c r="U168" s="250"/>
      <c r="V168" s="250"/>
      <c r="W168" s="250"/>
      <c r="X168" s="250"/>
      <c r="Y168" s="250"/>
      <c r="Z168" s="250"/>
      <c r="AA168" s="325"/>
      <c r="AB168" s="325"/>
      <c r="AC168" s="325"/>
      <c r="AD168" s="325"/>
      <c r="AE168" s="325"/>
      <c r="AF168" s="325"/>
      <c r="AG168" s="325"/>
      <c r="AH168" s="325"/>
      <c r="AI168" s="325"/>
      <c r="AJ168" s="325"/>
      <c r="AK168" s="325"/>
      <c r="AL168" s="325"/>
      <c r="AM168" s="325"/>
      <c r="AN168" s="325"/>
      <c r="AO168" s="325"/>
      <c r="AP168" s="325"/>
      <c r="AQ168" s="325"/>
      <c r="AR168" s="325"/>
      <c r="AS168" s="325"/>
      <c r="AT168" s="325"/>
      <c r="AU168" s="325"/>
      <c r="AV168" s="325"/>
      <c r="AW168" s="325"/>
      <c r="AX168" s="325"/>
      <c r="AY168" s="325"/>
      <c r="AZ168" s="325"/>
      <c r="BA168" s="325"/>
      <c r="BB168" s="325"/>
      <c r="BC168" s="325"/>
      <c r="BD168" s="325"/>
      <c r="BE168" s="325"/>
      <c r="BF168" s="327"/>
      <c r="BG168" s="327"/>
      <c r="BH168" s="327"/>
      <c r="BI168" s="327"/>
      <c r="BJ168" s="327"/>
      <c r="BK168" s="327"/>
      <c r="BL168" s="327"/>
      <c r="BM168" s="327"/>
      <c r="BN168" s="327"/>
      <c r="BO168" s="327"/>
      <c r="BP168" s="327"/>
      <c r="BQ168" s="327"/>
      <c r="BR168" s="327"/>
      <c r="BS168" s="327"/>
      <c r="BT168" s="327"/>
      <c r="BU168" s="327"/>
      <c r="BV168" s="327"/>
      <c r="BW168" s="327"/>
      <c r="BX168" s="327"/>
      <c r="BY168" s="327"/>
      <c r="BZ168" s="327"/>
      <c r="CA168" s="327"/>
      <c r="CB168" s="327"/>
      <c r="CC168" s="327"/>
      <c r="CD168" s="327"/>
      <c r="CE168" s="327"/>
      <c r="CF168" s="327"/>
      <c r="CG168" s="327"/>
      <c r="CH168" s="327"/>
      <c r="CI168" s="327"/>
      <c r="CJ168" s="327"/>
    </row>
    <row r="169" spans="1:88" ht="9" customHeight="1">
      <c r="A169" s="17"/>
      <c r="B169" s="17"/>
      <c r="C169" s="17"/>
      <c r="D169" s="17"/>
      <c r="E169" s="17"/>
      <c r="F169" s="17"/>
      <c r="G169" s="17"/>
      <c r="H169" s="17"/>
      <c r="I169" s="17"/>
      <c r="J169" s="17"/>
      <c r="K169" s="17"/>
      <c r="L169" s="17"/>
      <c r="M169" s="250"/>
      <c r="N169" s="250"/>
      <c r="O169" s="250"/>
      <c r="P169" s="250"/>
      <c r="Q169" s="250"/>
      <c r="R169" s="250"/>
      <c r="S169" s="250"/>
      <c r="T169" s="250"/>
      <c r="U169" s="250"/>
      <c r="V169" s="250"/>
      <c r="W169" s="250"/>
      <c r="X169" s="250"/>
      <c r="Y169" s="250"/>
      <c r="Z169" s="250"/>
      <c r="AA169" s="325"/>
      <c r="AB169" s="325"/>
      <c r="AC169" s="325"/>
      <c r="AD169" s="325"/>
      <c r="AE169" s="325"/>
      <c r="AF169" s="325"/>
      <c r="AG169" s="325"/>
      <c r="AH169" s="325"/>
      <c r="AI169" s="325"/>
      <c r="AJ169" s="325"/>
      <c r="AK169" s="325"/>
      <c r="AL169" s="325"/>
      <c r="AM169" s="325"/>
      <c r="AN169" s="325"/>
      <c r="AO169" s="325"/>
      <c r="AP169" s="325"/>
      <c r="AQ169" s="325"/>
      <c r="AR169" s="325"/>
      <c r="AS169" s="325"/>
      <c r="AT169" s="325"/>
      <c r="AU169" s="325"/>
      <c r="AV169" s="325"/>
      <c r="AW169" s="325"/>
      <c r="AX169" s="325"/>
      <c r="AY169" s="325"/>
      <c r="AZ169" s="325"/>
      <c r="BA169" s="325"/>
      <c r="BB169" s="325"/>
      <c r="BC169" s="325"/>
      <c r="BD169" s="325"/>
      <c r="BE169" s="325"/>
      <c r="BF169" s="327"/>
      <c r="BG169" s="327"/>
      <c r="BH169" s="327"/>
      <c r="BI169" s="327"/>
      <c r="BJ169" s="327"/>
      <c r="BK169" s="327"/>
      <c r="BL169" s="327"/>
      <c r="BM169" s="327"/>
      <c r="BN169" s="327"/>
      <c r="BO169" s="327"/>
      <c r="BP169" s="327"/>
      <c r="BQ169" s="327"/>
      <c r="BR169" s="327"/>
      <c r="BS169" s="327"/>
      <c r="BT169" s="327"/>
      <c r="BU169" s="327"/>
      <c r="BV169" s="327"/>
      <c r="BW169" s="327"/>
      <c r="BX169" s="327"/>
      <c r="BY169" s="327"/>
      <c r="BZ169" s="327"/>
      <c r="CA169" s="327"/>
      <c r="CB169" s="327"/>
      <c r="CC169" s="327"/>
      <c r="CD169" s="327"/>
      <c r="CE169" s="327"/>
      <c r="CF169" s="327"/>
      <c r="CG169" s="327"/>
      <c r="CH169" s="327"/>
      <c r="CI169" s="327"/>
      <c r="CJ169" s="327"/>
    </row>
    <row r="170" spans="1:88" ht="9" customHeight="1">
      <c r="A170" s="17"/>
      <c r="B170" s="17"/>
      <c r="C170" s="17"/>
      <c r="D170" s="17"/>
      <c r="E170" s="17"/>
      <c r="F170" s="17"/>
      <c r="G170" s="17"/>
      <c r="H170" s="17"/>
      <c r="I170" s="17"/>
      <c r="J170" s="17"/>
      <c r="K170" s="17"/>
      <c r="L170" s="17"/>
      <c r="M170" s="250"/>
      <c r="N170" s="250"/>
      <c r="O170" s="250"/>
      <c r="P170" s="250"/>
      <c r="Q170" s="250"/>
      <c r="R170" s="250"/>
      <c r="S170" s="250"/>
      <c r="T170" s="250"/>
      <c r="U170" s="250"/>
      <c r="V170" s="250"/>
      <c r="W170" s="250"/>
      <c r="X170" s="250"/>
      <c r="Y170" s="250"/>
      <c r="Z170" s="250"/>
      <c r="AA170" s="325"/>
      <c r="AB170" s="325"/>
      <c r="AC170" s="325"/>
      <c r="AD170" s="325"/>
      <c r="AE170" s="325"/>
      <c r="AF170" s="325"/>
      <c r="AG170" s="325"/>
      <c r="AH170" s="325"/>
      <c r="AI170" s="325"/>
      <c r="AJ170" s="325"/>
      <c r="AK170" s="325"/>
      <c r="AL170" s="325"/>
      <c r="AM170" s="325"/>
      <c r="AN170" s="325"/>
      <c r="AO170" s="325"/>
      <c r="AP170" s="325"/>
      <c r="AQ170" s="325"/>
      <c r="AR170" s="325"/>
      <c r="AS170" s="325"/>
      <c r="AT170" s="325"/>
      <c r="AU170" s="325"/>
      <c r="AV170" s="325"/>
      <c r="AW170" s="325"/>
      <c r="AX170" s="325"/>
      <c r="AY170" s="325"/>
      <c r="AZ170" s="325"/>
      <c r="BA170" s="325"/>
      <c r="BB170" s="325"/>
      <c r="BC170" s="325"/>
      <c r="BD170" s="325"/>
      <c r="BE170" s="325"/>
      <c r="BF170" s="327"/>
      <c r="BG170" s="327"/>
      <c r="BH170" s="327"/>
      <c r="BI170" s="327"/>
      <c r="BJ170" s="327"/>
      <c r="BK170" s="327"/>
      <c r="BL170" s="327"/>
      <c r="BM170" s="327"/>
      <c r="BN170" s="327"/>
      <c r="BO170" s="327"/>
      <c r="BP170" s="327"/>
      <c r="BQ170" s="327"/>
      <c r="BR170" s="327"/>
      <c r="BS170" s="327"/>
      <c r="BT170" s="327"/>
      <c r="BU170" s="327"/>
      <c r="BV170" s="327"/>
      <c r="BW170" s="327"/>
      <c r="BX170" s="327"/>
      <c r="BY170" s="327"/>
      <c r="BZ170" s="327"/>
      <c r="CA170" s="327"/>
      <c r="CB170" s="327"/>
      <c r="CC170" s="327"/>
      <c r="CD170" s="327"/>
      <c r="CE170" s="327"/>
      <c r="CF170" s="327"/>
      <c r="CG170" s="327"/>
      <c r="CH170" s="327"/>
      <c r="CI170" s="327"/>
      <c r="CJ170" s="327"/>
    </row>
    <row r="171" spans="1:88" ht="9" customHeight="1" thickBot="1">
      <c r="A171" s="19"/>
      <c r="B171" s="19"/>
      <c r="C171" s="19"/>
      <c r="D171" s="19"/>
      <c r="E171" s="19"/>
      <c r="F171" s="19"/>
      <c r="G171" s="19"/>
      <c r="H171" s="19"/>
      <c r="I171" s="19"/>
      <c r="J171" s="19"/>
      <c r="K171" s="19"/>
      <c r="L171" s="19"/>
      <c r="M171" s="5"/>
      <c r="N171" s="5"/>
      <c r="O171" s="5"/>
      <c r="P171" s="5"/>
      <c r="Q171" s="5"/>
      <c r="R171" s="5"/>
      <c r="S171" s="5"/>
      <c r="T171" s="5"/>
      <c r="U171" s="5"/>
      <c r="V171" s="5"/>
      <c r="W171" s="5"/>
      <c r="X171" s="5"/>
      <c r="Y171" s="5"/>
      <c r="Z171" s="5"/>
      <c r="AA171" s="326"/>
      <c r="AB171" s="326"/>
      <c r="AC171" s="326"/>
      <c r="AD171" s="326"/>
      <c r="AE171" s="326"/>
      <c r="AF171" s="326"/>
      <c r="AG171" s="326"/>
      <c r="AH171" s="326"/>
      <c r="AI171" s="326"/>
      <c r="AJ171" s="326"/>
      <c r="AK171" s="326"/>
      <c r="AL171" s="326"/>
      <c r="AM171" s="326"/>
      <c r="AN171" s="326"/>
      <c r="AO171" s="326"/>
      <c r="AP171" s="326"/>
      <c r="AQ171" s="326"/>
      <c r="AR171" s="326"/>
      <c r="AS171" s="326"/>
      <c r="AT171" s="326"/>
      <c r="AU171" s="326"/>
      <c r="AV171" s="326"/>
      <c r="AW171" s="326"/>
      <c r="AX171" s="326"/>
      <c r="AY171" s="326"/>
      <c r="AZ171" s="326"/>
      <c r="BA171" s="326"/>
      <c r="BB171" s="326"/>
      <c r="BC171" s="326"/>
      <c r="BD171" s="326"/>
      <c r="BE171" s="326"/>
      <c r="BF171" s="328"/>
      <c r="BG171" s="328"/>
      <c r="BH171" s="328"/>
      <c r="BI171" s="328"/>
      <c r="BJ171" s="328"/>
      <c r="BK171" s="328"/>
      <c r="BL171" s="328"/>
      <c r="BM171" s="328"/>
      <c r="BN171" s="328"/>
      <c r="BO171" s="328"/>
      <c r="BP171" s="328"/>
      <c r="BQ171" s="328"/>
      <c r="BR171" s="328"/>
      <c r="BS171" s="328"/>
      <c r="BT171" s="328"/>
      <c r="BU171" s="328"/>
      <c r="BV171" s="328"/>
      <c r="BW171" s="328"/>
      <c r="BX171" s="328"/>
      <c r="BY171" s="328"/>
      <c r="BZ171" s="328"/>
      <c r="CA171" s="328"/>
      <c r="CB171" s="328"/>
      <c r="CC171" s="328"/>
      <c r="CD171" s="328"/>
      <c r="CE171" s="328"/>
      <c r="CF171" s="328"/>
      <c r="CG171" s="328"/>
      <c r="CH171" s="328"/>
      <c r="CI171" s="328"/>
      <c r="CJ171" s="328"/>
    </row>
    <row r="172" spans="1:88" ht="9" customHeight="1">
      <c r="A172" s="17"/>
      <c r="B172" s="17"/>
      <c r="C172" s="17"/>
      <c r="D172" s="17"/>
      <c r="E172" s="17"/>
      <c r="F172" s="17"/>
      <c r="G172" s="17"/>
      <c r="H172" s="17"/>
      <c r="I172" s="17"/>
      <c r="J172" s="17"/>
      <c r="K172" s="17"/>
      <c r="L172" s="17"/>
      <c r="AA172" s="21"/>
      <c r="AB172" s="21"/>
      <c r="AC172" s="21"/>
      <c r="AD172" s="21"/>
      <c r="AE172" s="21"/>
      <c r="AF172" s="21"/>
      <c r="AG172" s="21"/>
      <c r="AH172" s="21"/>
      <c r="AI172" s="21"/>
      <c r="AJ172" s="21"/>
      <c r="AK172" s="21"/>
      <c r="AL172" s="21"/>
      <c r="AM172" s="21"/>
      <c r="AN172" s="21"/>
      <c r="AO172" s="21"/>
      <c r="AP172" s="21"/>
      <c r="AQ172" s="21"/>
      <c r="AR172" s="21"/>
      <c r="AS172" s="21"/>
      <c r="AT172" s="21"/>
      <c r="AU172" s="21"/>
      <c r="AV172" s="21"/>
      <c r="AW172" s="21"/>
      <c r="AX172" s="21"/>
      <c r="AY172" s="21"/>
      <c r="AZ172" s="21"/>
      <c r="BA172" s="21"/>
      <c r="BB172" s="21"/>
      <c r="BC172" s="21"/>
      <c r="BD172" s="21"/>
      <c r="BE172" s="21"/>
      <c r="BF172" s="21"/>
      <c r="BG172" s="21"/>
      <c r="BH172" s="21"/>
      <c r="BI172" s="21"/>
      <c r="BJ172" s="21"/>
      <c r="BK172" s="21"/>
      <c r="BL172" s="21"/>
      <c r="BM172" s="21"/>
      <c r="BN172" s="21"/>
      <c r="BO172" s="21"/>
      <c r="BP172" s="21"/>
      <c r="BQ172" s="21"/>
      <c r="BR172" s="21"/>
      <c r="BS172" s="21"/>
      <c r="BT172" s="21"/>
      <c r="BU172" s="21"/>
      <c r="BV172" s="21"/>
      <c r="BW172" s="21"/>
      <c r="BX172" s="21"/>
      <c r="BY172" s="21"/>
      <c r="BZ172" s="21"/>
      <c r="CA172" s="21"/>
      <c r="CB172" s="21"/>
      <c r="CC172" s="21"/>
      <c r="CD172" s="21"/>
      <c r="CE172" s="21"/>
      <c r="CF172" s="21"/>
      <c r="CG172" s="21"/>
      <c r="CH172" s="21"/>
      <c r="CI172" s="21"/>
      <c r="CJ172" s="21"/>
    </row>
    <row r="173" spans="1:88" ht="9" customHeight="1">
      <c r="A173" s="17"/>
      <c r="B173" s="17"/>
      <c r="C173" s="17"/>
      <c r="D173" s="17"/>
      <c r="E173" s="17"/>
      <c r="F173" s="17"/>
      <c r="G173" s="17"/>
      <c r="H173" s="17"/>
      <c r="I173" s="17"/>
      <c r="J173" s="17"/>
      <c r="K173" s="17"/>
      <c r="L173" s="17"/>
      <c r="M173" s="324" t="s">
        <v>140</v>
      </c>
      <c r="N173" s="324"/>
      <c r="O173" s="324"/>
      <c r="P173" s="324"/>
      <c r="Q173" s="324"/>
      <c r="R173" s="324"/>
      <c r="S173" s="324"/>
      <c r="T173" s="324"/>
      <c r="U173" s="324"/>
      <c r="V173" s="324"/>
      <c r="W173" s="324"/>
      <c r="X173" s="324"/>
      <c r="Y173" s="324"/>
      <c r="Z173" s="324"/>
      <c r="AA173" s="333">
        <f>ROUND(為替!L24, 4) * 1000</f>
        <v>10</v>
      </c>
      <c r="AB173" s="333"/>
      <c r="AC173" s="333"/>
      <c r="AD173" s="333"/>
      <c r="AE173" s="333"/>
      <c r="AF173" s="333"/>
      <c r="AG173" s="333"/>
      <c r="AH173" s="333"/>
      <c r="AI173" s="333"/>
      <c r="AJ173" s="333"/>
      <c r="AK173" s="333"/>
      <c r="AL173" s="333"/>
      <c r="AM173" s="333"/>
      <c r="AN173" s="333"/>
      <c r="AO173" s="333"/>
      <c r="AP173" s="333"/>
      <c r="AQ173" s="333"/>
      <c r="AR173" s="333"/>
      <c r="AS173" s="333"/>
      <c r="AT173" s="333"/>
      <c r="AU173" s="333"/>
      <c r="AV173" s="333"/>
      <c r="AW173" s="333"/>
      <c r="AX173" s="333"/>
      <c r="AY173" s="333"/>
      <c r="AZ173" s="333"/>
      <c r="BA173" s="333"/>
      <c r="BB173" s="333"/>
      <c r="BC173" s="333"/>
      <c r="BD173" s="333"/>
      <c r="BE173" s="333"/>
      <c r="BF173" s="331">
        <f>ROUND(為替!M24, 4) * 1000</f>
        <v>7.8</v>
      </c>
      <c r="BG173" s="331"/>
      <c r="BH173" s="331"/>
      <c r="BI173" s="331"/>
      <c r="BJ173" s="331"/>
      <c r="BK173" s="331"/>
      <c r="BL173" s="331"/>
      <c r="BM173" s="331"/>
      <c r="BN173" s="331"/>
      <c r="BO173" s="331"/>
      <c r="BP173" s="331"/>
      <c r="BQ173" s="331"/>
      <c r="BR173" s="331"/>
      <c r="BS173" s="331"/>
      <c r="BT173" s="331"/>
      <c r="BU173" s="331"/>
      <c r="BV173" s="331"/>
      <c r="BW173" s="331"/>
      <c r="BX173" s="331"/>
      <c r="BY173" s="331"/>
      <c r="BZ173" s="331"/>
      <c r="CA173" s="331"/>
      <c r="CB173" s="331"/>
      <c r="CC173" s="331"/>
      <c r="CD173" s="331"/>
      <c r="CE173" s="331"/>
      <c r="CF173" s="331"/>
      <c r="CG173" s="331"/>
      <c r="CH173" s="331"/>
      <c r="CI173" s="331"/>
      <c r="CJ173" s="331"/>
    </row>
    <row r="174" spans="1:88" ht="9" customHeight="1">
      <c r="A174" s="17"/>
      <c r="B174" s="17"/>
      <c r="C174" s="17"/>
      <c r="D174" s="17"/>
      <c r="E174" s="17"/>
      <c r="F174" s="17"/>
      <c r="G174" s="17"/>
      <c r="H174" s="17"/>
      <c r="I174" s="17"/>
      <c r="J174" s="17"/>
      <c r="K174" s="17"/>
      <c r="L174" s="17"/>
      <c r="M174" s="324"/>
      <c r="N174" s="324"/>
      <c r="O174" s="324"/>
      <c r="P174" s="324"/>
      <c r="Q174" s="324"/>
      <c r="R174" s="324"/>
      <c r="S174" s="324"/>
      <c r="T174" s="324"/>
      <c r="U174" s="324"/>
      <c r="V174" s="324"/>
      <c r="W174" s="324"/>
      <c r="X174" s="324"/>
      <c r="Y174" s="324"/>
      <c r="Z174" s="324"/>
      <c r="AA174" s="333"/>
      <c r="AB174" s="333"/>
      <c r="AC174" s="333"/>
      <c r="AD174" s="333"/>
      <c r="AE174" s="333"/>
      <c r="AF174" s="333"/>
      <c r="AG174" s="333"/>
      <c r="AH174" s="333"/>
      <c r="AI174" s="333"/>
      <c r="AJ174" s="333"/>
      <c r="AK174" s="333"/>
      <c r="AL174" s="333"/>
      <c r="AM174" s="333"/>
      <c r="AN174" s="333"/>
      <c r="AO174" s="333"/>
      <c r="AP174" s="333"/>
      <c r="AQ174" s="333"/>
      <c r="AR174" s="333"/>
      <c r="AS174" s="333"/>
      <c r="AT174" s="333"/>
      <c r="AU174" s="333"/>
      <c r="AV174" s="333"/>
      <c r="AW174" s="333"/>
      <c r="AX174" s="333"/>
      <c r="AY174" s="333"/>
      <c r="AZ174" s="333"/>
      <c r="BA174" s="333"/>
      <c r="BB174" s="333"/>
      <c r="BC174" s="333"/>
      <c r="BD174" s="333"/>
      <c r="BE174" s="333"/>
      <c r="BF174" s="331"/>
      <c r="BG174" s="331"/>
      <c r="BH174" s="331"/>
      <c r="BI174" s="331"/>
      <c r="BJ174" s="331"/>
      <c r="BK174" s="331"/>
      <c r="BL174" s="331"/>
      <c r="BM174" s="331"/>
      <c r="BN174" s="331"/>
      <c r="BO174" s="331"/>
      <c r="BP174" s="331"/>
      <c r="BQ174" s="331"/>
      <c r="BR174" s="331"/>
      <c r="BS174" s="331"/>
      <c r="BT174" s="331"/>
      <c r="BU174" s="331"/>
      <c r="BV174" s="331"/>
      <c r="BW174" s="331"/>
      <c r="BX174" s="331"/>
      <c r="BY174" s="331"/>
      <c r="BZ174" s="331"/>
      <c r="CA174" s="331"/>
      <c r="CB174" s="331"/>
      <c r="CC174" s="331"/>
      <c r="CD174" s="331"/>
      <c r="CE174" s="331"/>
      <c r="CF174" s="331"/>
      <c r="CG174" s="331"/>
      <c r="CH174" s="331"/>
      <c r="CI174" s="331"/>
      <c r="CJ174" s="331"/>
    </row>
    <row r="175" spans="1:88" ht="9" customHeight="1">
      <c r="A175" s="17"/>
      <c r="B175" s="17"/>
      <c r="C175" s="17"/>
      <c r="D175" s="17"/>
      <c r="E175" s="17"/>
      <c r="F175" s="17"/>
      <c r="G175" s="17"/>
      <c r="H175" s="17"/>
      <c r="I175" s="17"/>
      <c r="J175" s="17"/>
      <c r="K175" s="17"/>
      <c r="L175" s="17"/>
      <c r="M175" s="324"/>
      <c r="N175" s="324"/>
      <c r="O175" s="324"/>
      <c r="P175" s="324"/>
      <c r="Q175" s="324"/>
      <c r="R175" s="324"/>
      <c r="S175" s="324"/>
      <c r="T175" s="324"/>
      <c r="U175" s="324"/>
      <c r="V175" s="324"/>
      <c r="W175" s="324"/>
      <c r="X175" s="324"/>
      <c r="Y175" s="324"/>
      <c r="Z175" s="324"/>
      <c r="AA175" s="333"/>
      <c r="AB175" s="333"/>
      <c r="AC175" s="333"/>
      <c r="AD175" s="333"/>
      <c r="AE175" s="333"/>
      <c r="AF175" s="333"/>
      <c r="AG175" s="333"/>
      <c r="AH175" s="333"/>
      <c r="AI175" s="333"/>
      <c r="AJ175" s="333"/>
      <c r="AK175" s="333"/>
      <c r="AL175" s="333"/>
      <c r="AM175" s="333"/>
      <c r="AN175" s="333"/>
      <c r="AO175" s="333"/>
      <c r="AP175" s="333"/>
      <c r="AQ175" s="333"/>
      <c r="AR175" s="333"/>
      <c r="AS175" s="333"/>
      <c r="AT175" s="333"/>
      <c r="AU175" s="333"/>
      <c r="AV175" s="333"/>
      <c r="AW175" s="333"/>
      <c r="AX175" s="333"/>
      <c r="AY175" s="333"/>
      <c r="AZ175" s="333"/>
      <c r="BA175" s="333"/>
      <c r="BB175" s="333"/>
      <c r="BC175" s="333"/>
      <c r="BD175" s="333"/>
      <c r="BE175" s="333"/>
      <c r="BF175" s="331"/>
      <c r="BG175" s="331"/>
      <c r="BH175" s="331"/>
      <c r="BI175" s="331"/>
      <c r="BJ175" s="331"/>
      <c r="BK175" s="331"/>
      <c r="BL175" s="331"/>
      <c r="BM175" s="331"/>
      <c r="BN175" s="331"/>
      <c r="BO175" s="331"/>
      <c r="BP175" s="331"/>
      <c r="BQ175" s="331"/>
      <c r="BR175" s="331"/>
      <c r="BS175" s="331"/>
      <c r="BT175" s="331"/>
      <c r="BU175" s="331"/>
      <c r="BV175" s="331"/>
      <c r="BW175" s="331"/>
      <c r="BX175" s="331"/>
      <c r="BY175" s="331"/>
      <c r="BZ175" s="331"/>
      <c r="CA175" s="331"/>
      <c r="CB175" s="331"/>
      <c r="CC175" s="331"/>
      <c r="CD175" s="331"/>
      <c r="CE175" s="331"/>
      <c r="CF175" s="331"/>
      <c r="CG175" s="331"/>
      <c r="CH175" s="331"/>
      <c r="CI175" s="331"/>
      <c r="CJ175" s="331"/>
    </row>
    <row r="176" spans="1:88" ht="9" customHeight="1">
      <c r="A176" s="17"/>
      <c r="B176" s="17"/>
      <c r="C176" s="17"/>
      <c r="D176" s="17"/>
      <c r="E176" s="17"/>
      <c r="F176" s="17"/>
      <c r="G176" s="17"/>
      <c r="H176" s="17"/>
      <c r="I176" s="17"/>
      <c r="J176" s="17"/>
      <c r="K176" s="17"/>
      <c r="L176" s="17"/>
      <c r="M176" s="324"/>
      <c r="N176" s="324"/>
      <c r="O176" s="324"/>
      <c r="P176" s="324"/>
      <c r="Q176" s="324"/>
      <c r="R176" s="324"/>
      <c r="S176" s="324"/>
      <c r="T176" s="324"/>
      <c r="U176" s="324"/>
      <c r="V176" s="324"/>
      <c r="W176" s="324"/>
      <c r="X176" s="324"/>
      <c r="Y176" s="324"/>
      <c r="Z176" s="324"/>
      <c r="AA176" s="333"/>
      <c r="AB176" s="333"/>
      <c r="AC176" s="333"/>
      <c r="AD176" s="333"/>
      <c r="AE176" s="333"/>
      <c r="AF176" s="333"/>
      <c r="AG176" s="333"/>
      <c r="AH176" s="333"/>
      <c r="AI176" s="333"/>
      <c r="AJ176" s="333"/>
      <c r="AK176" s="333"/>
      <c r="AL176" s="333"/>
      <c r="AM176" s="333"/>
      <c r="AN176" s="333"/>
      <c r="AO176" s="333"/>
      <c r="AP176" s="333"/>
      <c r="AQ176" s="333"/>
      <c r="AR176" s="333"/>
      <c r="AS176" s="333"/>
      <c r="AT176" s="333"/>
      <c r="AU176" s="333"/>
      <c r="AV176" s="333"/>
      <c r="AW176" s="333"/>
      <c r="AX176" s="333"/>
      <c r="AY176" s="333"/>
      <c r="AZ176" s="333"/>
      <c r="BA176" s="333"/>
      <c r="BB176" s="333"/>
      <c r="BC176" s="333"/>
      <c r="BD176" s="333"/>
      <c r="BE176" s="333"/>
      <c r="BF176" s="331"/>
      <c r="BG176" s="331"/>
      <c r="BH176" s="331"/>
      <c r="BI176" s="331"/>
      <c r="BJ176" s="331"/>
      <c r="BK176" s="331"/>
      <c r="BL176" s="331"/>
      <c r="BM176" s="331"/>
      <c r="BN176" s="331"/>
      <c r="BO176" s="331"/>
      <c r="BP176" s="331"/>
      <c r="BQ176" s="331"/>
      <c r="BR176" s="331"/>
      <c r="BS176" s="331"/>
      <c r="BT176" s="331"/>
      <c r="BU176" s="331"/>
      <c r="BV176" s="331"/>
      <c r="BW176" s="331"/>
      <c r="BX176" s="331"/>
      <c r="BY176" s="331"/>
      <c r="BZ176" s="331"/>
      <c r="CA176" s="331"/>
      <c r="CB176" s="331"/>
      <c r="CC176" s="331"/>
      <c r="CD176" s="331"/>
      <c r="CE176" s="331"/>
      <c r="CF176" s="331"/>
      <c r="CG176" s="331"/>
      <c r="CH176" s="331"/>
      <c r="CI176" s="331"/>
      <c r="CJ176" s="331"/>
    </row>
    <row r="177" spans="1:88" ht="9" customHeight="1">
      <c r="A177" s="17"/>
      <c r="B177" s="17"/>
      <c r="C177" s="17"/>
      <c r="D177" s="17"/>
      <c r="E177" s="17"/>
      <c r="F177" s="17"/>
      <c r="G177" s="17"/>
      <c r="H177" s="17"/>
      <c r="I177" s="17"/>
      <c r="J177" s="17"/>
      <c r="K177" s="17"/>
      <c r="L177" s="17"/>
      <c r="M177" s="324"/>
      <c r="N177" s="324"/>
      <c r="O177" s="324"/>
      <c r="P177" s="324"/>
      <c r="Q177" s="324"/>
      <c r="R177" s="324"/>
      <c r="S177" s="324"/>
      <c r="T177" s="324"/>
      <c r="U177" s="324"/>
      <c r="V177" s="324"/>
      <c r="W177" s="324"/>
      <c r="X177" s="324"/>
      <c r="Y177" s="324"/>
      <c r="Z177" s="324"/>
      <c r="AA177" s="333"/>
      <c r="AB177" s="333"/>
      <c r="AC177" s="333"/>
      <c r="AD177" s="333"/>
      <c r="AE177" s="333"/>
      <c r="AF177" s="333"/>
      <c r="AG177" s="333"/>
      <c r="AH177" s="333"/>
      <c r="AI177" s="333"/>
      <c r="AJ177" s="333"/>
      <c r="AK177" s="333"/>
      <c r="AL177" s="333"/>
      <c r="AM177" s="333"/>
      <c r="AN177" s="333"/>
      <c r="AO177" s="333"/>
      <c r="AP177" s="333"/>
      <c r="AQ177" s="333"/>
      <c r="AR177" s="333"/>
      <c r="AS177" s="333"/>
      <c r="AT177" s="333"/>
      <c r="AU177" s="333"/>
      <c r="AV177" s="333"/>
      <c r="AW177" s="333"/>
      <c r="AX177" s="333"/>
      <c r="AY177" s="333"/>
      <c r="AZ177" s="333"/>
      <c r="BA177" s="333"/>
      <c r="BB177" s="333"/>
      <c r="BC177" s="333"/>
      <c r="BD177" s="333"/>
      <c r="BE177" s="333"/>
      <c r="BF177" s="331"/>
      <c r="BG177" s="331"/>
      <c r="BH177" s="331"/>
      <c r="BI177" s="331"/>
      <c r="BJ177" s="331"/>
      <c r="BK177" s="331"/>
      <c r="BL177" s="331"/>
      <c r="BM177" s="331"/>
      <c r="BN177" s="331"/>
      <c r="BO177" s="331"/>
      <c r="BP177" s="331"/>
      <c r="BQ177" s="331"/>
      <c r="BR177" s="331"/>
      <c r="BS177" s="331"/>
      <c r="BT177" s="331"/>
      <c r="BU177" s="331"/>
      <c r="BV177" s="331"/>
      <c r="BW177" s="331"/>
      <c r="BX177" s="331"/>
      <c r="BY177" s="331"/>
      <c r="BZ177" s="331"/>
      <c r="CA177" s="331"/>
      <c r="CB177" s="331"/>
      <c r="CC177" s="331"/>
      <c r="CD177" s="331"/>
      <c r="CE177" s="331"/>
      <c r="CF177" s="331"/>
      <c r="CG177" s="331"/>
      <c r="CH177" s="331"/>
      <c r="CI177" s="331"/>
      <c r="CJ177" s="331"/>
    </row>
    <row r="178" spans="1:88" ht="9" customHeight="1">
      <c r="A178" s="17"/>
      <c r="B178" s="17"/>
      <c r="C178" s="17"/>
      <c r="D178" s="17"/>
      <c r="E178" s="17"/>
      <c r="F178" s="17"/>
      <c r="G178" s="17"/>
      <c r="H178" s="17"/>
      <c r="I178" s="17"/>
      <c r="J178" s="17"/>
      <c r="K178" s="17"/>
      <c r="L178" s="17"/>
      <c r="M178" s="324"/>
      <c r="N178" s="324"/>
      <c r="O178" s="324"/>
      <c r="P178" s="324"/>
      <c r="Q178" s="324"/>
      <c r="R178" s="324"/>
      <c r="S178" s="324"/>
      <c r="T178" s="324"/>
      <c r="U178" s="324"/>
      <c r="V178" s="324"/>
      <c r="W178" s="324"/>
      <c r="X178" s="324"/>
      <c r="Y178" s="324"/>
      <c r="Z178" s="324"/>
      <c r="AA178" s="333"/>
      <c r="AB178" s="333"/>
      <c r="AC178" s="333"/>
      <c r="AD178" s="333"/>
      <c r="AE178" s="333"/>
      <c r="AF178" s="333"/>
      <c r="AG178" s="333"/>
      <c r="AH178" s="333"/>
      <c r="AI178" s="333"/>
      <c r="AJ178" s="333"/>
      <c r="AK178" s="333"/>
      <c r="AL178" s="333"/>
      <c r="AM178" s="333"/>
      <c r="AN178" s="333"/>
      <c r="AO178" s="333"/>
      <c r="AP178" s="333"/>
      <c r="AQ178" s="333"/>
      <c r="AR178" s="333"/>
      <c r="AS178" s="333"/>
      <c r="AT178" s="333"/>
      <c r="AU178" s="333"/>
      <c r="AV178" s="333"/>
      <c r="AW178" s="333"/>
      <c r="AX178" s="333"/>
      <c r="AY178" s="333"/>
      <c r="AZ178" s="333"/>
      <c r="BA178" s="333"/>
      <c r="BB178" s="333"/>
      <c r="BC178" s="333"/>
      <c r="BD178" s="333"/>
      <c r="BE178" s="333"/>
      <c r="BF178" s="331"/>
      <c r="BG178" s="331"/>
      <c r="BH178" s="331"/>
      <c r="BI178" s="331"/>
      <c r="BJ178" s="331"/>
      <c r="BK178" s="331"/>
      <c r="BL178" s="331"/>
      <c r="BM178" s="331"/>
      <c r="BN178" s="331"/>
      <c r="BO178" s="331"/>
      <c r="BP178" s="331"/>
      <c r="BQ178" s="331"/>
      <c r="BR178" s="331"/>
      <c r="BS178" s="331"/>
      <c r="BT178" s="331"/>
      <c r="BU178" s="331"/>
      <c r="BV178" s="331"/>
      <c r="BW178" s="331"/>
      <c r="BX178" s="331"/>
      <c r="BY178" s="331"/>
      <c r="BZ178" s="331"/>
      <c r="CA178" s="331"/>
      <c r="CB178" s="331"/>
      <c r="CC178" s="331"/>
      <c r="CD178" s="331"/>
      <c r="CE178" s="331"/>
      <c r="CF178" s="331"/>
      <c r="CG178" s="331"/>
      <c r="CH178" s="331"/>
      <c r="CI178" s="331"/>
      <c r="CJ178" s="331"/>
    </row>
    <row r="179" spans="1:88" ht="9" customHeight="1">
      <c r="A179" s="17"/>
      <c r="B179" s="17"/>
      <c r="C179" s="17"/>
      <c r="D179" s="17"/>
      <c r="E179" s="17"/>
      <c r="F179" s="17"/>
      <c r="G179" s="17"/>
      <c r="H179" s="17"/>
      <c r="I179" s="17"/>
      <c r="J179" s="17"/>
      <c r="K179" s="17"/>
      <c r="L179" s="17"/>
      <c r="M179" s="250" t="s">
        <v>141</v>
      </c>
      <c r="N179" s="250"/>
      <c r="O179" s="250"/>
      <c r="P179" s="250"/>
      <c r="Q179" s="250"/>
      <c r="R179" s="250"/>
      <c r="S179" s="250"/>
      <c r="T179" s="250"/>
      <c r="U179" s="250"/>
      <c r="V179" s="250"/>
      <c r="W179" s="250"/>
      <c r="X179" s="250"/>
      <c r="Y179" s="250"/>
      <c r="Z179" s="250"/>
      <c r="AA179" s="333"/>
      <c r="AB179" s="333"/>
      <c r="AC179" s="333"/>
      <c r="AD179" s="333"/>
      <c r="AE179" s="333"/>
      <c r="AF179" s="333"/>
      <c r="AG179" s="333"/>
      <c r="AH179" s="333"/>
      <c r="AI179" s="333"/>
      <c r="AJ179" s="333"/>
      <c r="AK179" s="333"/>
      <c r="AL179" s="333"/>
      <c r="AM179" s="333"/>
      <c r="AN179" s="333"/>
      <c r="AO179" s="333"/>
      <c r="AP179" s="333"/>
      <c r="AQ179" s="333"/>
      <c r="AR179" s="333"/>
      <c r="AS179" s="333"/>
      <c r="AT179" s="333"/>
      <c r="AU179" s="333"/>
      <c r="AV179" s="333"/>
      <c r="AW179" s="333"/>
      <c r="AX179" s="333"/>
      <c r="AY179" s="333"/>
      <c r="AZ179" s="333"/>
      <c r="BA179" s="333"/>
      <c r="BB179" s="333"/>
      <c r="BC179" s="333"/>
      <c r="BD179" s="333"/>
      <c r="BE179" s="333"/>
      <c r="BF179" s="331"/>
      <c r="BG179" s="331"/>
      <c r="BH179" s="331"/>
      <c r="BI179" s="331"/>
      <c r="BJ179" s="331"/>
      <c r="BK179" s="331"/>
      <c r="BL179" s="331"/>
      <c r="BM179" s="331"/>
      <c r="BN179" s="331"/>
      <c r="BO179" s="331"/>
      <c r="BP179" s="331"/>
      <c r="BQ179" s="331"/>
      <c r="BR179" s="331"/>
      <c r="BS179" s="331"/>
      <c r="BT179" s="331"/>
      <c r="BU179" s="331"/>
      <c r="BV179" s="331"/>
      <c r="BW179" s="331"/>
      <c r="BX179" s="331"/>
      <c r="BY179" s="331"/>
      <c r="BZ179" s="331"/>
      <c r="CA179" s="331"/>
      <c r="CB179" s="331"/>
      <c r="CC179" s="331"/>
      <c r="CD179" s="331"/>
      <c r="CE179" s="331"/>
      <c r="CF179" s="331"/>
      <c r="CG179" s="331"/>
      <c r="CH179" s="331"/>
      <c r="CI179" s="331"/>
      <c r="CJ179" s="331"/>
    </row>
    <row r="180" spans="1:88" ht="9" customHeight="1">
      <c r="A180" s="17"/>
      <c r="B180" s="17"/>
      <c r="C180" s="17"/>
      <c r="D180" s="17"/>
      <c r="E180" s="17"/>
      <c r="F180" s="17"/>
      <c r="G180" s="17"/>
      <c r="H180" s="17"/>
      <c r="I180" s="17"/>
      <c r="J180" s="17"/>
      <c r="K180" s="17"/>
      <c r="L180" s="17"/>
      <c r="M180" s="250"/>
      <c r="N180" s="250"/>
      <c r="O180" s="250"/>
      <c r="P180" s="250"/>
      <c r="Q180" s="250"/>
      <c r="R180" s="250"/>
      <c r="S180" s="250"/>
      <c r="T180" s="250"/>
      <c r="U180" s="250"/>
      <c r="V180" s="250"/>
      <c r="W180" s="250"/>
      <c r="X180" s="250"/>
      <c r="Y180" s="250"/>
      <c r="Z180" s="250"/>
      <c r="AA180" s="333"/>
      <c r="AB180" s="333"/>
      <c r="AC180" s="333"/>
      <c r="AD180" s="333"/>
      <c r="AE180" s="333"/>
      <c r="AF180" s="333"/>
      <c r="AG180" s="333"/>
      <c r="AH180" s="333"/>
      <c r="AI180" s="333"/>
      <c r="AJ180" s="333"/>
      <c r="AK180" s="333"/>
      <c r="AL180" s="333"/>
      <c r="AM180" s="333"/>
      <c r="AN180" s="333"/>
      <c r="AO180" s="333"/>
      <c r="AP180" s="333"/>
      <c r="AQ180" s="333"/>
      <c r="AR180" s="333"/>
      <c r="AS180" s="333"/>
      <c r="AT180" s="333"/>
      <c r="AU180" s="333"/>
      <c r="AV180" s="333"/>
      <c r="AW180" s="333"/>
      <c r="AX180" s="333"/>
      <c r="AY180" s="333"/>
      <c r="AZ180" s="333"/>
      <c r="BA180" s="333"/>
      <c r="BB180" s="333"/>
      <c r="BC180" s="333"/>
      <c r="BD180" s="333"/>
      <c r="BE180" s="333"/>
      <c r="BF180" s="331"/>
      <c r="BG180" s="331"/>
      <c r="BH180" s="331"/>
      <c r="BI180" s="331"/>
      <c r="BJ180" s="331"/>
      <c r="BK180" s="331"/>
      <c r="BL180" s="331"/>
      <c r="BM180" s="331"/>
      <c r="BN180" s="331"/>
      <c r="BO180" s="331"/>
      <c r="BP180" s="331"/>
      <c r="BQ180" s="331"/>
      <c r="BR180" s="331"/>
      <c r="BS180" s="331"/>
      <c r="BT180" s="331"/>
      <c r="BU180" s="331"/>
      <c r="BV180" s="331"/>
      <c r="BW180" s="331"/>
      <c r="BX180" s="331"/>
      <c r="BY180" s="331"/>
      <c r="BZ180" s="331"/>
      <c r="CA180" s="331"/>
      <c r="CB180" s="331"/>
      <c r="CC180" s="331"/>
      <c r="CD180" s="331"/>
      <c r="CE180" s="331"/>
      <c r="CF180" s="331"/>
      <c r="CG180" s="331"/>
      <c r="CH180" s="331"/>
      <c r="CI180" s="331"/>
      <c r="CJ180" s="331"/>
    </row>
    <row r="181" spans="1:88" ht="9" customHeight="1">
      <c r="A181" s="17"/>
      <c r="B181" s="17"/>
      <c r="C181" s="17"/>
      <c r="D181" s="17"/>
      <c r="E181" s="17"/>
      <c r="F181" s="17"/>
      <c r="G181" s="17"/>
      <c r="H181" s="17"/>
      <c r="I181" s="17"/>
      <c r="J181" s="17"/>
      <c r="K181" s="17"/>
      <c r="L181" s="17"/>
      <c r="M181" s="250"/>
      <c r="N181" s="250"/>
      <c r="O181" s="250"/>
      <c r="P181" s="250"/>
      <c r="Q181" s="250"/>
      <c r="R181" s="250"/>
      <c r="S181" s="250"/>
      <c r="T181" s="250"/>
      <c r="U181" s="250"/>
      <c r="V181" s="250"/>
      <c r="W181" s="250"/>
      <c r="X181" s="250"/>
      <c r="Y181" s="250"/>
      <c r="Z181" s="250"/>
      <c r="AA181" s="333"/>
      <c r="AB181" s="333"/>
      <c r="AC181" s="333"/>
      <c r="AD181" s="333"/>
      <c r="AE181" s="333"/>
      <c r="AF181" s="333"/>
      <c r="AG181" s="333"/>
      <c r="AH181" s="333"/>
      <c r="AI181" s="333"/>
      <c r="AJ181" s="333"/>
      <c r="AK181" s="333"/>
      <c r="AL181" s="333"/>
      <c r="AM181" s="333"/>
      <c r="AN181" s="333"/>
      <c r="AO181" s="333"/>
      <c r="AP181" s="333"/>
      <c r="AQ181" s="333"/>
      <c r="AR181" s="333"/>
      <c r="AS181" s="333"/>
      <c r="AT181" s="333"/>
      <c r="AU181" s="333"/>
      <c r="AV181" s="333"/>
      <c r="AW181" s="333"/>
      <c r="AX181" s="333"/>
      <c r="AY181" s="333"/>
      <c r="AZ181" s="333"/>
      <c r="BA181" s="333"/>
      <c r="BB181" s="333"/>
      <c r="BC181" s="333"/>
      <c r="BD181" s="333"/>
      <c r="BE181" s="333"/>
      <c r="BF181" s="331"/>
      <c r="BG181" s="331"/>
      <c r="BH181" s="331"/>
      <c r="BI181" s="331"/>
      <c r="BJ181" s="331"/>
      <c r="BK181" s="331"/>
      <c r="BL181" s="331"/>
      <c r="BM181" s="331"/>
      <c r="BN181" s="331"/>
      <c r="BO181" s="331"/>
      <c r="BP181" s="331"/>
      <c r="BQ181" s="331"/>
      <c r="BR181" s="331"/>
      <c r="BS181" s="331"/>
      <c r="BT181" s="331"/>
      <c r="BU181" s="331"/>
      <c r="BV181" s="331"/>
      <c r="BW181" s="331"/>
      <c r="BX181" s="331"/>
      <c r="BY181" s="331"/>
      <c r="BZ181" s="331"/>
      <c r="CA181" s="331"/>
      <c r="CB181" s="331"/>
      <c r="CC181" s="331"/>
      <c r="CD181" s="331"/>
      <c r="CE181" s="331"/>
      <c r="CF181" s="331"/>
      <c r="CG181" s="331"/>
      <c r="CH181" s="331"/>
      <c r="CI181" s="331"/>
      <c r="CJ181" s="331"/>
    </row>
    <row r="182" spans="1:88" ht="9" customHeight="1" thickBot="1">
      <c r="A182" s="19"/>
      <c r="B182" s="19"/>
      <c r="C182" s="19"/>
      <c r="D182" s="19"/>
      <c r="E182" s="19"/>
      <c r="F182" s="19"/>
      <c r="G182" s="19"/>
      <c r="H182" s="19"/>
      <c r="I182" s="19"/>
      <c r="J182" s="19"/>
      <c r="K182" s="19"/>
      <c r="L182" s="19"/>
      <c r="M182" s="5"/>
      <c r="N182" s="5"/>
      <c r="O182" s="5"/>
      <c r="P182" s="5"/>
      <c r="Q182" s="5"/>
      <c r="R182" s="5"/>
      <c r="S182" s="5"/>
      <c r="T182" s="5"/>
      <c r="U182" s="5"/>
      <c r="V182" s="5"/>
      <c r="W182" s="5"/>
      <c r="X182" s="5"/>
      <c r="Y182" s="5"/>
      <c r="Z182" s="5"/>
      <c r="AA182" s="334"/>
      <c r="AB182" s="334"/>
      <c r="AC182" s="334"/>
      <c r="AD182" s="334"/>
      <c r="AE182" s="334"/>
      <c r="AF182" s="334"/>
      <c r="AG182" s="334"/>
      <c r="AH182" s="334"/>
      <c r="AI182" s="334"/>
      <c r="AJ182" s="334"/>
      <c r="AK182" s="334"/>
      <c r="AL182" s="334"/>
      <c r="AM182" s="334"/>
      <c r="AN182" s="334"/>
      <c r="AO182" s="334"/>
      <c r="AP182" s="334"/>
      <c r="AQ182" s="334"/>
      <c r="AR182" s="334"/>
      <c r="AS182" s="334"/>
      <c r="AT182" s="334"/>
      <c r="AU182" s="334"/>
      <c r="AV182" s="334"/>
      <c r="AW182" s="334"/>
      <c r="AX182" s="334"/>
      <c r="AY182" s="334"/>
      <c r="AZ182" s="334"/>
      <c r="BA182" s="334"/>
      <c r="BB182" s="334"/>
      <c r="BC182" s="334"/>
      <c r="BD182" s="334"/>
      <c r="BE182" s="334"/>
      <c r="BF182" s="332"/>
      <c r="BG182" s="332"/>
      <c r="BH182" s="332"/>
      <c r="BI182" s="332"/>
      <c r="BJ182" s="332"/>
      <c r="BK182" s="332"/>
      <c r="BL182" s="332"/>
      <c r="BM182" s="332"/>
      <c r="BN182" s="332"/>
      <c r="BO182" s="332"/>
      <c r="BP182" s="332"/>
      <c r="BQ182" s="332"/>
      <c r="BR182" s="332"/>
      <c r="BS182" s="332"/>
      <c r="BT182" s="332"/>
      <c r="BU182" s="332"/>
      <c r="BV182" s="332"/>
      <c r="BW182" s="332"/>
      <c r="BX182" s="332"/>
      <c r="BY182" s="332"/>
      <c r="BZ182" s="332"/>
      <c r="CA182" s="332"/>
      <c r="CB182" s="332"/>
      <c r="CC182" s="332"/>
      <c r="CD182" s="332"/>
      <c r="CE182" s="332"/>
      <c r="CF182" s="332"/>
      <c r="CG182" s="332"/>
      <c r="CH182" s="332"/>
      <c r="CI182" s="332"/>
      <c r="CJ182" s="332"/>
    </row>
    <row r="183" spans="1:88" ht="9" customHeight="1">
      <c r="A183" s="17"/>
      <c r="B183" s="17"/>
      <c r="C183" s="17"/>
      <c r="D183" s="17"/>
      <c r="E183" s="17"/>
      <c r="F183" s="17"/>
      <c r="G183" s="17"/>
      <c r="H183" s="17"/>
      <c r="I183" s="17"/>
      <c r="J183" s="17"/>
      <c r="K183" s="17"/>
      <c r="L183" s="17"/>
      <c r="M183" s="6"/>
      <c r="N183" s="6"/>
      <c r="O183" s="6"/>
      <c r="P183" s="6"/>
      <c r="Q183" s="6"/>
      <c r="R183" s="6"/>
      <c r="S183" s="6"/>
      <c r="T183" s="6"/>
      <c r="U183" s="6"/>
      <c r="V183" s="6"/>
      <c r="W183" s="6"/>
      <c r="X183" s="6"/>
      <c r="Y183" s="6"/>
      <c r="Z183" s="6"/>
      <c r="AA183" s="21"/>
      <c r="AB183" s="21"/>
      <c r="AC183" s="21"/>
      <c r="AD183" s="21"/>
      <c r="AE183" s="21"/>
      <c r="AF183" s="21"/>
      <c r="AG183" s="21"/>
      <c r="AH183" s="21"/>
      <c r="AI183" s="21"/>
      <c r="AJ183" s="21"/>
      <c r="AK183" s="21"/>
      <c r="AL183" s="21"/>
      <c r="AM183" s="21"/>
      <c r="AN183" s="21"/>
      <c r="AO183" s="21"/>
      <c r="AP183" s="21"/>
      <c r="AQ183" s="21"/>
      <c r="AR183" s="21"/>
      <c r="AS183" s="21"/>
      <c r="AT183" s="21"/>
      <c r="AU183" s="21"/>
      <c r="AV183" s="21"/>
      <c r="AW183" s="21"/>
      <c r="AX183" s="21"/>
      <c r="AY183" s="21"/>
      <c r="AZ183" s="21"/>
      <c r="BA183" s="21"/>
      <c r="BB183" s="21"/>
      <c r="BC183" s="21"/>
      <c r="BD183" s="21"/>
      <c r="BE183" s="21"/>
      <c r="BF183" s="63"/>
      <c r="BG183" s="63"/>
      <c r="BH183" s="63"/>
      <c r="BI183" s="63"/>
      <c r="BJ183" s="63"/>
      <c r="BK183" s="63"/>
      <c r="BL183" s="63"/>
      <c r="BM183" s="63"/>
      <c r="BN183" s="63"/>
      <c r="BO183" s="63"/>
      <c r="BP183" s="63"/>
      <c r="BQ183" s="63"/>
      <c r="BR183" s="63"/>
      <c r="BS183" s="63"/>
      <c r="BT183" s="63"/>
      <c r="BU183" s="63"/>
      <c r="BV183" s="63"/>
      <c r="BW183" s="63"/>
      <c r="BX183" s="63"/>
      <c r="BY183" s="63"/>
      <c r="BZ183" s="63"/>
      <c r="CA183" s="63"/>
      <c r="CB183" s="63"/>
      <c r="CC183" s="63"/>
      <c r="CD183" s="63"/>
      <c r="CE183" s="63"/>
      <c r="CF183" s="63"/>
      <c r="CG183" s="63"/>
      <c r="CH183" s="63"/>
      <c r="CI183" s="63"/>
      <c r="CJ183" s="63"/>
    </row>
    <row r="184" spans="1:88" ht="9" customHeight="1">
      <c r="A184" s="17"/>
      <c r="B184" s="17"/>
      <c r="C184" s="17"/>
      <c r="D184" s="17"/>
      <c r="E184" s="17"/>
      <c r="F184" s="17"/>
      <c r="G184" s="17"/>
      <c r="H184" s="17"/>
      <c r="I184" s="17"/>
      <c r="J184" s="17"/>
      <c r="K184" s="17"/>
      <c r="L184" s="17"/>
      <c r="M184" s="317" t="s">
        <v>93</v>
      </c>
      <c r="N184" s="317"/>
      <c r="O184" s="317"/>
      <c r="P184" s="317"/>
      <c r="Q184" s="317"/>
      <c r="R184" s="317"/>
      <c r="S184" s="317"/>
      <c r="T184" s="317"/>
      <c r="U184" s="317"/>
      <c r="V184" s="317"/>
      <c r="W184" s="317"/>
      <c r="X184" s="317"/>
      <c r="Y184" s="317"/>
      <c r="Z184" s="317"/>
      <c r="AA184" s="325">
        <f>ROUND(為替!N24, 4) * 1</f>
        <v>39.5</v>
      </c>
      <c r="AB184" s="325"/>
      <c r="AC184" s="325"/>
      <c r="AD184" s="325"/>
      <c r="AE184" s="325"/>
      <c r="AF184" s="325"/>
      <c r="AG184" s="325"/>
      <c r="AH184" s="325"/>
      <c r="AI184" s="325"/>
      <c r="AJ184" s="325"/>
      <c r="AK184" s="325"/>
      <c r="AL184" s="325"/>
      <c r="AM184" s="325"/>
      <c r="AN184" s="325"/>
      <c r="AO184" s="325"/>
      <c r="AP184" s="325"/>
      <c r="AQ184" s="325"/>
      <c r="AR184" s="325"/>
      <c r="AS184" s="325"/>
      <c r="AT184" s="325"/>
      <c r="AU184" s="325"/>
      <c r="AV184" s="325"/>
      <c r="AW184" s="325"/>
      <c r="AX184" s="325"/>
      <c r="AY184" s="325"/>
      <c r="AZ184" s="325"/>
      <c r="BA184" s="325"/>
      <c r="BB184" s="325"/>
      <c r="BC184" s="325"/>
      <c r="BD184" s="325"/>
      <c r="BE184" s="325"/>
      <c r="BF184" s="327">
        <f>ROUND(為替!O24, 4) * 1</f>
        <v>36</v>
      </c>
      <c r="BG184" s="327"/>
      <c r="BH184" s="327"/>
      <c r="BI184" s="327"/>
      <c r="BJ184" s="327"/>
      <c r="BK184" s="327"/>
      <c r="BL184" s="327"/>
      <c r="BM184" s="327"/>
      <c r="BN184" s="327"/>
      <c r="BO184" s="327"/>
      <c r="BP184" s="327"/>
      <c r="BQ184" s="327"/>
      <c r="BR184" s="327"/>
      <c r="BS184" s="327"/>
      <c r="BT184" s="327"/>
      <c r="BU184" s="327"/>
      <c r="BV184" s="327"/>
      <c r="BW184" s="327"/>
      <c r="BX184" s="327"/>
      <c r="BY184" s="327"/>
      <c r="BZ184" s="327"/>
      <c r="CA184" s="327"/>
      <c r="CB184" s="327"/>
      <c r="CC184" s="327"/>
      <c r="CD184" s="327"/>
      <c r="CE184" s="327"/>
      <c r="CF184" s="327"/>
      <c r="CG184" s="327"/>
      <c r="CH184" s="327"/>
      <c r="CI184" s="327"/>
      <c r="CJ184" s="327"/>
    </row>
    <row r="185" spans="1:88" ht="9" customHeight="1">
      <c r="A185" s="17"/>
      <c r="B185" s="17"/>
      <c r="C185" s="17"/>
      <c r="D185" s="17"/>
      <c r="E185" s="17"/>
      <c r="F185" s="17"/>
      <c r="G185" s="17"/>
      <c r="H185" s="17"/>
      <c r="I185" s="17"/>
      <c r="J185" s="17"/>
      <c r="K185" s="17"/>
      <c r="L185" s="17"/>
      <c r="M185" s="317"/>
      <c r="N185" s="317"/>
      <c r="O185" s="317"/>
      <c r="P185" s="317"/>
      <c r="Q185" s="317"/>
      <c r="R185" s="317"/>
      <c r="S185" s="317"/>
      <c r="T185" s="317"/>
      <c r="U185" s="317"/>
      <c r="V185" s="317"/>
      <c r="W185" s="317"/>
      <c r="X185" s="317"/>
      <c r="Y185" s="317"/>
      <c r="Z185" s="317"/>
      <c r="AA185" s="325"/>
      <c r="AB185" s="325"/>
      <c r="AC185" s="325"/>
      <c r="AD185" s="325"/>
      <c r="AE185" s="325"/>
      <c r="AF185" s="325"/>
      <c r="AG185" s="325"/>
      <c r="AH185" s="325"/>
      <c r="AI185" s="325"/>
      <c r="AJ185" s="325"/>
      <c r="AK185" s="325"/>
      <c r="AL185" s="325"/>
      <c r="AM185" s="325"/>
      <c r="AN185" s="325"/>
      <c r="AO185" s="325"/>
      <c r="AP185" s="325"/>
      <c r="AQ185" s="325"/>
      <c r="AR185" s="325"/>
      <c r="AS185" s="325"/>
      <c r="AT185" s="325"/>
      <c r="AU185" s="325"/>
      <c r="AV185" s="325"/>
      <c r="AW185" s="325"/>
      <c r="AX185" s="325"/>
      <c r="AY185" s="325"/>
      <c r="AZ185" s="325"/>
      <c r="BA185" s="325"/>
      <c r="BB185" s="325"/>
      <c r="BC185" s="325"/>
      <c r="BD185" s="325"/>
      <c r="BE185" s="325"/>
      <c r="BF185" s="327"/>
      <c r="BG185" s="327"/>
      <c r="BH185" s="327"/>
      <c r="BI185" s="327"/>
      <c r="BJ185" s="327"/>
      <c r="BK185" s="327"/>
      <c r="BL185" s="327"/>
      <c r="BM185" s="327"/>
      <c r="BN185" s="327"/>
      <c r="BO185" s="327"/>
      <c r="BP185" s="327"/>
      <c r="BQ185" s="327"/>
      <c r="BR185" s="327"/>
      <c r="BS185" s="327"/>
      <c r="BT185" s="327"/>
      <c r="BU185" s="327"/>
      <c r="BV185" s="327"/>
      <c r="BW185" s="327"/>
      <c r="BX185" s="327"/>
      <c r="BY185" s="327"/>
      <c r="BZ185" s="327"/>
      <c r="CA185" s="327"/>
      <c r="CB185" s="327"/>
      <c r="CC185" s="327"/>
      <c r="CD185" s="327"/>
      <c r="CE185" s="327"/>
      <c r="CF185" s="327"/>
      <c r="CG185" s="327"/>
      <c r="CH185" s="327"/>
      <c r="CI185" s="327"/>
      <c r="CJ185" s="327"/>
    </row>
    <row r="186" spans="1:88" ht="9" customHeight="1">
      <c r="A186" s="17"/>
      <c r="B186" s="17"/>
      <c r="C186" s="17"/>
      <c r="D186" s="17"/>
      <c r="E186" s="17"/>
      <c r="F186" s="17"/>
      <c r="G186" s="17"/>
      <c r="H186" s="17"/>
      <c r="I186" s="17"/>
      <c r="J186" s="17"/>
      <c r="K186" s="17"/>
      <c r="L186" s="17"/>
      <c r="M186" s="317"/>
      <c r="N186" s="317"/>
      <c r="O186" s="317"/>
      <c r="P186" s="317"/>
      <c r="Q186" s="317"/>
      <c r="R186" s="317"/>
      <c r="S186" s="317"/>
      <c r="T186" s="317"/>
      <c r="U186" s="317"/>
      <c r="V186" s="317"/>
      <c r="W186" s="317"/>
      <c r="X186" s="317"/>
      <c r="Y186" s="317"/>
      <c r="Z186" s="317"/>
      <c r="AA186" s="325"/>
      <c r="AB186" s="325"/>
      <c r="AC186" s="325"/>
      <c r="AD186" s="325"/>
      <c r="AE186" s="325"/>
      <c r="AF186" s="325"/>
      <c r="AG186" s="325"/>
      <c r="AH186" s="325"/>
      <c r="AI186" s="325"/>
      <c r="AJ186" s="325"/>
      <c r="AK186" s="325"/>
      <c r="AL186" s="325"/>
      <c r="AM186" s="325"/>
      <c r="AN186" s="325"/>
      <c r="AO186" s="325"/>
      <c r="AP186" s="325"/>
      <c r="AQ186" s="325"/>
      <c r="AR186" s="325"/>
      <c r="AS186" s="325"/>
      <c r="AT186" s="325"/>
      <c r="AU186" s="325"/>
      <c r="AV186" s="325"/>
      <c r="AW186" s="325"/>
      <c r="AX186" s="325"/>
      <c r="AY186" s="325"/>
      <c r="AZ186" s="325"/>
      <c r="BA186" s="325"/>
      <c r="BB186" s="325"/>
      <c r="BC186" s="325"/>
      <c r="BD186" s="325"/>
      <c r="BE186" s="325"/>
      <c r="BF186" s="327"/>
      <c r="BG186" s="327"/>
      <c r="BH186" s="327"/>
      <c r="BI186" s="327"/>
      <c r="BJ186" s="327"/>
      <c r="BK186" s="327"/>
      <c r="BL186" s="327"/>
      <c r="BM186" s="327"/>
      <c r="BN186" s="327"/>
      <c r="BO186" s="327"/>
      <c r="BP186" s="327"/>
      <c r="BQ186" s="327"/>
      <c r="BR186" s="327"/>
      <c r="BS186" s="327"/>
      <c r="BT186" s="327"/>
      <c r="BU186" s="327"/>
      <c r="BV186" s="327"/>
      <c r="BW186" s="327"/>
      <c r="BX186" s="327"/>
      <c r="BY186" s="327"/>
      <c r="BZ186" s="327"/>
      <c r="CA186" s="327"/>
      <c r="CB186" s="327"/>
      <c r="CC186" s="327"/>
      <c r="CD186" s="327"/>
      <c r="CE186" s="327"/>
      <c r="CF186" s="327"/>
      <c r="CG186" s="327"/>
      <c r="CH186" s="327"/>
      <c r="CI186" s="327"/>
      <c r="CJ186" s="327"/>
    </row>
    <row r="187" spans="1:88" ht="9" customHeight="1">
      <c r="A187" s="17"/>
      <c r="B187" s="17"/>
      <c r="C187" s="17"/>
      <c r="D187" s="17"/>
      <c r="E187" s="17"/>
      <c r="F187" s="17"/>
      <c r="G187" s="17"/>
      <c r="H187" s="17"/>
      <c r="I187" s="17"/>
      <c r="J187" s="17"/>
      <c r="K187" s="17"/>
      <c r="L187" s="17"/>
      <c r="M187" s="317"/>
      <c r="N187" s="317"/>
      <c r="O187" s="317"/>
      <c r="P187" s="317"/>
      <c r="Q187" s="317"/>
      <c r="R187" s="317"/>
      <c r="S187" s="317"/>
      <c r="T187" s="317"/>
      <c r="U187" s="317"/>
      <c r="V187" s="317"/>
      <c r="W187" s="317"/>
      <c r="X187" s="317"/>
      <c r="Y187" s="317"/>
      <c r="Z187" s="317"/>
      <c r="AA187" s="325"/>
      <c r="AB187" s="325"/>
      <c r="AC187" s="325"/>
      <c r="AD187" s="325"/>
      <c r="AE187" s="325"/>
      <c r="AF187" s="325"/>
      <c r="AG187" s="325"/>
      <c r="AH187" s="325"/>
      <c r="AI187" s="325"/>
      <c r="AJ187" s="325"/>
      <c r="AK187" s="325"/>
      <c r="AL187" s="325"/>
      <c r="AM187" s="325"/>
      <c r="AN187" s="325"/>
      <c r="AO187" s="325"/>
      <c r="AP187" s="325"/>
      <c r="AQ187" s="325"/>
      <c r="AR187" s="325"/>
      <c r="AS187" s="325"/>
      <c r="AT187" s="325"/>
      <c r="AU187" s="325"/>
      <c r="AV187" s="325"/>
      <c r="AW187" s="325"/>
      <c r="AX187" s="325"/>
      <c r="AY187" s="325"/>
      <c r="AZ187" s="325"/>
      <c r="BA187" s="325"/>
      <c r="BB187" s="325"/>
      <c r="BC187" s="325"/>
      <c r="BD187" s="325"/>
      <c r="BE187" s="325"/>
      <c r="BF187" s="327"/>
      <c r="BG187" s="327"/>
      <c r="BH187" s="327"/>
      <c r="BI187" s="327"/>
      <c r="BJ187" s="327"/>
      <c r="BK187" s="327"/>
      <c r="BL187" s="327"/>
      <c r="BM187" s="327"/>
      <c r="BN187" s="327"/>
      <c r="BO187" s="327"/>
      <c r="BP187" s="327"/>
      <c r="BQ187" s="327"/>
      <c r="BR187" s="327"/>
      <c r="BS187" s="327"/>
      <c r="BT187" s="327"/>
      <c r="BU187" s="327"/>
      <c r="BV187" s="327"/>
      <c r="BW187" s="327"/>
      <c r="BX187" s="327"/>
      <c r="BY187" s="327"/>
      <c r="BZ187" s="327"/>
      <c r="CA187" s="327"/>
      <c r="CB187" s="327"/>
      <c r="CC187" s="327"/>
      <c r="CD187" s="327"/>
      <c r="CE187" s="327"/>
      <c r="CF187" s="327"/>
      <c r="CG187" s="327"/>
      <c r="CH187" s="327"/>
      <c r="CI187" s="327"/>
      <c r="CJ187" s="327"/>
    </row>
    <row r="188" spans="1:88" ht="9" customHeight="1">
      <c r="A188" s="17"/>
      <c r="B188" s="17"/>
      <c r="C188" s="17"/>
      <c r="D188" s="17"/>
      <c r="E188" s="17"/>
      <c r="F188" s="17"/>
      <c r="G188" s="17"/>
      <c r="H188" s="17"/>
      <c r="I188" s="17"/>
      <c r="J188" s="17"/>
      <c r="K188" s="17"/>
      <c r="L188" s="17"/>
      <c r="M188" s="317"/>
      <c r="N188" s="317"/>
      <c r="O188" s="317"/>
      <c r="P188" s="317"/>
      <c r="Q188" s="317"/>
      <c r="R188" s="317"/>
      <c r="S188" s="317"/>
      <c r="T188" s="317"/>
      <c r="U188" s="317"/>
      <c r="V188" s="317"/>
      <c r="W188" s="317"/>
      <c r="X188" s="317"/>
      <c r="Y188" s="317"/>
      <c r="Z188" s="317"/>
      <c r="AA188" s="325"/>
      <c r="AB188" s="325"/>
      <c r="AC188" s="325"/>
      <c r="AD188" s="325"/>
      <c r="AE188" s="325"/>
      <c r="AF188" s="325"/>
      <c r="AG188" s="325"/>
      <c r="AH188" s="325"/>
      <c r="AI188" s="325"/>
      <c r="AJ188" s="325"/>
      <c r="AK188" s="325"/>
      <c r="AL188" s="325"/>
      <c r="AM188" s="325"/>
      <c r="AN188" s="325"/>
      <c r="AO188" s="325"/>
      <c r="AP188" s="325"/>
      <c r="AQ188" s="325"/>
      <c r="AR188" s="325"/>
      <c r="AS188" s="325"/>
      <c r="AT188" s="325"/>
      <c r="AU188" s="325"/>
      <c r="AV188" s="325"/>
      <c r="AW188" s="325"/>
      <c r="AX188" s="325"/>
      <c r="AY188" s="325"/>
      <c r="AZ188" s="325"/>
      <c r="BA188" s="325"/>
      <c r="BB188" s="325"/>
      <c r="BC188" s="325"/>
      <c r="BD188" s="325"/>
      <c r="BE188" s="325"/>
      <c r="BF188" s="327"/>
      <c r="BG188" s="327"/>
      <c r="BH188" s="327"/>
      <c r="BI188" s="327"/>
      <c r="BJ188" s="327"/>
      <c r="BK188" s="327"/>
      <c r="BL188" s="327"/>
      <c r="BM188" s="327"/>
      <c r="BN188" s="327"/>
      <c r="BO188" s="327"/>
      <c r="BP188" s="327"/>
      <c r="BQ188" s="327"/>
      <c r="BR188" s="327"/>
      <c r="BS188" s="327"/>
      <c r="BT188" s="327"/>
      <c r="BU188" s="327"/>
      <c r="BV188" s="327"/>
      <c r="BW188" s="327"/>
      <c r="BX188" s="327"/>
      <c r="BY188" s="327"/>
      <c r="BZ188" s="327"/>
      <c r="CA188" s="327"/>
      <c r="CB188" s="327"/>
      <c r="CC188" s="327"/>
      <c r="CD188" s="327"/>
      <c r="CE188" s="327"/>
      <c r="CF188" s="327"/>
      <c r="CG188" s="327"/>
      <c r="CH188" s="327"/>
      <c r="CI188" s="327"/>
      <c r="CJ188" s="327"/>
    </row>
    <row r="189" spans="1:88" ht="9" customHeight="1">
      <c r="A189" s="17"/>
      <c r="B189" s="17"/>
      <c r="C189" s="17"/>
      <c r="D189" s="17"/>
      <c r="E189" s="17"/>
      <c r="F189" s="17"/>
      <c r="G189" s="17"/>
      <c r="H189" s="17"/>
      <c r="I189" s="17"/>
      <c r="J189" s="17"/>
      <c r="K189" s="17"/>
      <c r="L189" s="17"/>
      <c r="M189" s="317"/>
      <c r="N189" s="317"/>
      <c r="O189" s="317"/>
      <c r="P189" s="317"/>
      <c r="Q189" s="317"/>
      <c r="R189" s="317"/>
      <c r="S189" s="317"/>
      <c r="T189" s="317"/>
      <c r="U189" s="317"/>
      <c r="V189" s="317"/>
      <c r="W189" s="317"/>
      <c r="X189" s="317"/>
      <c r="Y189" s="317"/>
      <c r="Z189" s="317"/>
      <c r="AA189" s="325"/>
      <c r="AB189" s="325"/>
      <c r="AC189" s="325"/>
      <c r="AD189" s="325"/>
      <c r="AE189" s="325"/>
      <c r="AF189" s="325"/>
      <c r="AG189" s="325"/>
      <c r="AH189" s="325"/>
      <c r="AI189" s="325"/>
      <c r="AJ189" s="325"/>
      <c r="AK189" s="325"/>
      <c r="AL189" s="325"/>
      <c r="AM189" s="325"/>
      <c r="AN189" s="325"/>
      <c r="AO189" s="325"/>
      <c r="AP189" s="325"/>
      <c r="AQ189" s="325"/>
      <c r="AR189" s="325"/>
      <c r="AS189" s="325"/>
      <c r="AT189" s="325"/>
      <c r="AU189" s="325"/>
      <c r="AV189" s="325"/>
      <c r="AW189" s="325"/>
      <c r="AX189" s="325"/>
      <c r="AY189" s="325"/>
      <c r="AZ189" s="325"/>
      <c r="BA189" s="325"/>
      <c r="BB189" s="325"/>
      <c r="BC189" s="325"/>
      <c r="BD189" s="325"/>
      <c r="BE189" s="325"/>
      <c r="BF189" s="327"/>
      <c r="BG189" s="327"/>
      <c r="BH189" s="327"/>
      <c r="BI189" s="327"/>
      <c r="BJ189" s="327"/>
      <c r="BK189" s="327"/>
      <c r="BL189" s="327"/>
      <c r="BM189" s="327"/>
      <c r="BN189" s="327"/>
      <c r="BO189" s="327"/>
      <c r="BP189" s="327"/>
      <c r="BQ189" s="327"/>
      <c r="BR189" s="327"/>
      <c r="BS189" s="327"/>
      <c r="BT189" s="327"/>
      <c r="BU189" s="327"/>
      <c r="BV189" s="327"/>
      <c r="BW189" s="327"/>
      <c r="BX189" s="327"/>
      <c r="BY189" s="327"/>
      <c r="BZ189" s="327"/>
      <c r="CA189" s="327"/>
      <c r="CB189" s="327"/>
      <c r="CC189" s="327"/>
      <c r="CD189" s="327"/>
      <c r="CE189" s="327"/>
      <c r="CF189" s="327"/>
      <c r="CG189" s="327"/>
      <c r="CH189" s="327"/>
      <c r="CI189" s="327"/>
      <c r="CJ189" s="327"/>
    </row>
    <row r="190" spans="1:88" ht="9" customHeight="1">
      <c r="A190" s="17"/>
      <c r="B190" s="17"/>
      <c r="C190" s="17"/>
      <c r="D190" s="17"/>
      <c r="E190" s="17"/>
      <c r="F190" s="17"/>
      <c r="G190" s="17"/>
      <c r="H190" s="17"/>
      <c r="I190" s="17"/>
      <c r="J190" s="17"/>
      <c r="K190" s="17"/>
      <c r="L190" s="17"/>
      <c r="M190" s="250" t="s">
        <v>142</v>
      </c>
      <c r="N190" s="250"/>
      <c r="O190" s="250"/>
      <c r="P190" s="250"/>
      <c r="Q190" s="250"/>
      <c r="R190" s="250"/>
      <c r="S190" s="250"/>
      <c r="T190" s="250"/>
      <c r="U190" s="250"/>
      <c r="V190" s="250"/>
      <c r="W190" s="250"/>
      <c r="X190" s="250"/>
      <c r="Y190" s="250"/>
      <c r="Z190" s="250"/>
      <c r="AA190" s="325"/>
      <c r="AB190" s="325"/>
      <c r="AC190" s="325"/>
      <c r="AD190" s="325"/>
      <c r="AE190" s="325"/>
      <c r="AF190" s="325"/>
      <c r="AG190" s="325"/>
      <c r="AH190" s="325"/>
      <c r="AI190" s="325"/>
      <c r="AJ190" s="325"/>
      <c r="AK190" s="325"/>
      <c r="AL190" s="325"/>
      <c r="AM190" s="325"/>
      <c r="AN190" s="325"/>
      <c r="AO190" s="325"/>
      <c r="AP190" s="325"/>
      <c r="AQ190" s="325"/>
      <c r="AR190" s="325"/>
      <c r="AS190" s="325"/>
      <c r="AT190" s="325"/>
      <c r="AU190" s="325"/>
      <c r="AV190" s="325"/>
      <c r="AW190" s="325"/>
      <c r="AX190" s="325"/>
      <c r="AY190" s="325"/>
      <c r="AZ190" s="325"/>
      <c r="BA190" s="325"/>
      <c r="BB190" s="325"/>
      <c r="BC190" s="325"/>
      <c r="BD190" s="325"/>
      <c r="BE190" s="325"/>
      <c r="BF190" s="327"/>
      <c r="BG190" s="327"/>
      <c r="BH190" s="327"/>
      <c r="BI190" s="327"/>
      <c r="BJ190" s="327"/>
      <c r="BK190" s="327"/>
      <c r="BL190" s="327"/>
      <c r="BM190" s="327"/>
      <c r="BN190" s="327"/>
      <c r="BO190" s="327"/>
      <c r="BP190" s="327"/>
      <c r="BQ190" s="327"/>
      <c r="BR190" s="327"/>
      <c r="BS190" s="327"/>
      <c r="BT190" s="327"/>
      <c r="BU190" s="327"/>
      <c r="BV190" s="327"/>
      <c r="BW190" s="327"/>
      <c r="BX190" s="327"/>
      <c r="BY190" s="327"/>
      <c r="BZ190" s="327"/>
      <c r="CA190" s="327"/>
      <c r="CB190" s="327"/>
      <c r="CC190" s="327"/>
      <c r="CD190" s="327"/>
      <c r="CE190" s="327"/>
      <c r="CF190" s="327"/>
      <c r="CG190" s="327"/>
      <c r="CH190" s="327"/>
      <c r="CI190" s="327"/>
      <c r="CJ190" s="327"/>
    </row>
    <row r="191" spans="1:88" ht="9" customHeight="1">
      <c r="A191" s="17"/>
      <c r="B191" s="17"/>
      <c r="C191" s="17"/>
      <c r="D191" s="17"/>
      <c r="E191" s="17"/>
      <c r="F191" s="17"/>
      <c r="G191" s="17"/>
      <c r="H191" s="17"/>
      <c r="I191" s="17"/>
      <c r="J191" s="17"/>
      <c r="K191" s="17"/>
      <c r="L191" s="17"/>
      <c r="M191" s="250"/>
      <c r="N191" s="250"/>
      <c r="O191" s="250"/>
      <c r="P191" s="250"/>
      <c r="Q191" s="250"/>
      <c r="R191" s="250"/>
      <c r="S191" s="250"/>
      <c r="T191" s="250"/>
      <c r="U191" s="250"/>
      <c r="V191" s="250"/>
      <c r="W191" s="250"/>
      <c r="X191" s="250"/>
      <c r="Y191" s="250"/>
      <c r="Z191" s="250"/>
      <c r="AA191" s="325"/>
      <c r="AB191" s="325"/>
      <c r="AC191" s="325"/>
      <c r="AD191" s="325"/>
      <c r="AE191" s="325"/>
      <c r="AF191" s="325"/>
      <c r="AG191" s="325"/>
      <c r="AH191" s="325"/>
      <c r="AI191" s="325"/>
      <c r="AJ191" s="325"/>
      <c r="AK191" s="325"/>
      <c r="AL191" s="325"/>
      <c r="AM191" s="325"/>
      <c r="AN191" s="325"/>
      <c r="AO191" s="325"/>
      <c r="AP191" s="325"/>
      <c r="AQ191" s="325"/>
      <c r="AR191" s="325"/>
      <c r="AS191" s="325"/>
      <c r="AT191" s="325"/>
      <c r="AU191" s="325"/>
      <c r="AV191" s="325"/>
      <c r="AW191" s="325"/>
      <c r="AX191" s="325"/>
      <c r="AY191" s="325"/>
      <c r="AZ191" s="325"/>
      <c r="BA191" s="325"/>
      <c r="BB191" s="325"/>
      <c r="BC191" s="325"/>
      <c r="BD191" s="325"/>
      <c r="BE191" s="325"/>
      <c r="BF191" s="327"/>
      <c r="BG191" s="327"/>
      <c r="BH191" s="327"/>
      <c r="BI191" s="327"/>
      <c r="BJ191" s="327"/>
      <c r="BK191" s="327"/>
      <c r="BL191" s="327"/>
      <c r="BM191" s="327"/>
      <c r="BN191" s="327"/>
      <c r="BO191" s="327"/>
      <c r="BP191" s="327"/>
      <c r="BQ191" s="327"/>
      <c r="BR191" s="327"/>
      <c r="BS191" s="327"/>
      <c r="BT191" s="327"/>
      <c r="BU191" s="327"/>
      <c r="BV191" s="327"/>
      <c r="BW191" s="327"/>
      <c r="BX191" s="327"/>
      <c r="BY191" s="327"/>
      <c r="BZ191" s="327"/>
      <c r="CA191" s="327"/>
      <c r="CB191" s="327"/>
      <c r="CC191" s="327"/>
      <c r="CD191" s="327"/>
      <c r="CE191" s="327"/>
      <c r="CF191" s="327"/>
      <c r="CG191" s="327"/>
      <c r="CH191" s="327"/>
      <c r="CI191" s="327"/>
      <c r="CJ191" s="327"/>
    </row>
    <row r="192" spans="1:88" ht="9" customHeight="1">
      <c r="A192" s="17"/>
      <c r="B192" s="17"/>
      <c r="C192" s="17"/>
      <c r="D192" s="17"/>
      <c r="E192" s="17"/>
      <c r="F192" s="17"/>
      <c r="G192" s="17"/>
      <c r="H192" s="17"/>
      <c r="I192" s="17"/>
      <c r="J192" s="17"/>
      <c r="K192" s="17"/>
      <c r="L192" s="17"/>
      <c r="M192" s="250"/>
      <c r="N192" s="250"/>
      <c r="O192" s="250"/>
      <c r="P192" s="250"/>
      <c r="Q192" s="250"/>
      <c r="R192" s="250"/>
      <c r="S192" s="250"/>
      <c r="T192" s="250"/>
      <c r="U192" s="250"/>
      <c r="V192" s="250"/>
      <c r="W192" s="250"/>
      <c r="X192" s="250"/>
      <c r="Y192" s="250"/>
      <c r="Z192" s="250"/>
      <c r="AA192" s="325"/>
      <c r="AB192" s="325"/>
      <c r="AC192" s="325"/>
      <c r="AD192" s="325"/>
      <c r="AE192" s="325"/>
      <c r="AF192" s="325"/>
      <c r="AG192" s="325"/>
      <c r="AH192" s="325"/>
      <c r="AI192" s="325"/>
      <c r="AJ192" s="325"/>
      <c r="AK192" s="325"/>
      <c r="AL192" s="325"/>
      <c r="AM192" s="325"/>
      <c r="AN192" s="325"/>
      <c r="AO192" s="325"/>
      <c r="AP192" s="325"/>
      <c r="AQ192" s="325"/>
      <c r="AR192" s="325"/>
      <c r="AS192" s="325"/>
      <c r="AT192" s="325"/>
      <c r="AU192" s="325"/>
      <c r="AV192" s="325"/>
      <c r="AW192" s="325"/>
      <c r="AX192" s="325"/>
      <c r="AY192" s="325"/>
      <c r="AZ192" s="325"/>
      <c r="BA192" s="325"/>
      <c r="BB192" s="325"/>
      <c r="BC192" s="325"/>
      <c r="BD192" s="325"/>
      <c r="BE192" s="325"/>
      <c r="BF192" s="327"/>
      <c r="BG192" s="327"/>
      <c r="BH192" s="327"/>
      <c r="BI192" s="327"/>
      <c r="BJ192" s="327"/>
      <c r="BK192" s="327"/>
      <c r="BL192" s="327"/>
      <c r="BM192" s="327"/>
      <c r="BN192" s="327"/>
      <c r="BO192" s="327"/>
      <c r="BP192" s="327"/>
      <c r="BQ192" s="327"/>
      <c r="BR192" s="327"/>
      <c r="BS192" s="327"/>
      <c r="BT192" s="327"/>
      <c r="BU192" s="327"/>
      <c r="BV192" s="327"/>
      <c r="BW192" s="327"/>
      <c r="BX192" s="327"/>
      <c r="BY192" s="327"/>
      <c r="BZ192" s="327"/>
      <c r="CA192" s="327"/>
      <c r="CB192" s="327"/>
      <c r="CC192" s="327"/>
      <c r="CD192" s="327"/>
      <c r="CE192" s="327"/>
      <c r="CF192" s="327"/>
      <c r="CG192" s="327"/>
      <c r="CH192" s="327"/>
      <c r="CI192" s="327"/>
      <c r="CJ192" s="327"/>
    </row>
    <row r="193" spans="1:88" ht="9" customHeight="1" thickBot="1">
      <c r="A193" s="19"/>
      <c r="B193" s="19"/>
      <c r="C193" s="19"/>
      <c r="D193" s="19"/>
      <c r="E193" s="19"/>
      <c r="F193" s="19"/>
      <c r="G193" s="19"/>
      <c r="H193" s="19"/>
      <c r="I193" s="19"/>
      <c r="J193" s="19"/>
      <c r="K193" s="19"/>
      <c r="L193" s="19"/>
      <c r="M193" s="5"/>
      <c r="N193" s="5"/>
      <c r="O193" s="5"/>
      <c r="P193" s="5"/>
      <c r="Q193" s="5"/>
      <c r="R193" s="5"/>
      <c r="S193" s="5"/>
      <c r="T193" s="5"/>
      <c r="U193" s="5"/>
      <c r="V193" s="5"/>
      <c r="W193" s="5"/>
      <c r="X193" s="5"/>
      <c r="Y193" s="5"/>
      <c r="Z193" s="5"/>
      <c r="AA193" s="326"/>
      <c r="AB193" s="326"/>
      <c r="AC193" s="326"/>
      <c r="AD193" s="326"/>
      <c r="AE193" s="326"/>
      <c r="AF193" s="326"/>
      <c r="AG193" s="326"/>
      <c r="AH193" s="326"/>
      <c r="AI193" s="326"/>
      <c r="AJ193" s="326"/>
      <c r="AK193" s="326"/>
      <c r="AL193" s="326"/>
      <c r="AM193" s="326"/>
      <c r="AN193" s="326"/>
      <c r="AO193" s="326"/>
      <c r="AP193" s="326"/>
      <c r="AQ193" s="326"/>
      <c r="AR193" s="326"/>
      <c r="AS193" s="326"/>
      <c r="AT193" s="326"/>
      <c r="AU193" s="326"/>
      <c r="AV193" s="326"/>
      <c r="AW193" s="326"/>
      <c r="AX193" s="326"/>
      <c r="AY193" s="326"/>
      <c r="AZ193" s="326"/>
      <c r="BA193" s="326"/>
      <c r="BB193" s="326"/>
      <c r="BC193" s="326"/>
      <c r="BD193" s="326"/>
      <c r="BE193" s="326"/>
      <c r="BF193" s="328"/>
      <c r="BG193" s="328"/>
      <c r="BH193" s="328"/>
      <c r="BI193" s="328"/>
      <c r="BJ193" s="328"/>
      <c r="BK193" s="328"/>
      <c r="BL193" s="328"/>
      <c r="BM193" s="328"/>
      <c r="BN193" s="328"/>
      <c r="BO193" s="328"/>
      <c r="BP193" s="328"/>
      <c r="BQ193" s="328"/>
      <c r="BR193" s="328"/>
      <c r="BS193" s="328"/>
      <c r="BT193" s="328"/>
      <c r="BU193" s="328"/>
      <c r="BV193" s="328"/>
      <c r="BW193" s="328"/>
      <c r="BX193" s="328"/>
      <c r="BY193" s="328"/>
      <c r="BZ193" s="328"/>
      <c r="CA193" s="328"/>
      <c r="CB193" s="328"/>
      <c r="CC193" s="328"/>
      <c r="CD193" s="328"/>
      <c r="CE193" s="328"/>
      <c r="CF193" s="328"/>
      <c r="CG193" s="328"/>
      <c r="CH193" s="328"/>
      <c r="CI193" s="328"/>
      <c r="CJ193" s="328"/>
    </row>
    <row r="194" spans="1:88" ht="9" customHeight="1"/>
    <row r="195" spans="1:88" ht="9" customHeight="1"/>
  </sheetData>
  <sheetProtection algorithmName="SHA-512" hashValue="Ad0mk5p9rtkup7Yz91P+uiLopBHBjkFyalkD4oSnG+MuB7fxyz1pOkBV4e8SgdtoEEMxcdtsETnVTZfRipyvDA==" saltValue="ou3aQ6BbOhPVKtLt2u63+A==" spinCount="100000" sheet="1" objects="1" scenarios="1"/>
  <mergeCells count="70">
    <mergeCell ref="M173:Z178"/>
    <mergeCell ref="AA173:BE182"/>
    <mergeCell ref="BF173:CJ182"/>
    <mergeCell ref="M179:Z181"/>
    <mergeCell ref="M184:Z189"/>
    <mergeCell ref="AA184:BE193"/>
    <mergeCell ref="BF184:CJ193"/>
    <mergeCell ref="M190:Z192"/>
    <mergeCell ref="M151:Z156"/>
    <mergeCell ref="AA151:BE160"/>
    <mergeCell ref="BF151:CJ160"/>
    <mergeCell ref="M157:Z159"/>
    <mergeCell ref="M162:Z167"/>
    <mergeCell ref="AA162:BE171"/>
    <mergeCell ref="BF162:CJ171"/>
    <mergeCell ref="M168:Z170"/>
    <mergeCell ref="M85:Z90"/>
    <mergeCell ref="AA85:BE94"/>
    <mergeCell ref="BF85:CJ94"/>
    <mergeCell ref="M91:Z93"/>
    <mergeCell ref="M96:Z101"/>
    <mergeCell ref="AA96:BE105"/>
    <mergeCell ref="BF96:CJ105"/>
    <mergeCell ref="M102:Z104"/>
    <mergeCell ref="M140:Z145"/>
    <mergeCell ref="AA140:BE149"/>
    <mergeCell ref="BF140:CJ149"/>
    <mergeCell ref="M146:Z148"/>
    <mergeCell ref="M107:Z112"/>
    <mergeCell ref="AA107:BE116"/>
    <mergeCell ref="BF107:CJ116"/>
    <mergeCell ref="M113:Z115"/>
    <mergeCell ref="M118:Z123"/>
    <mergeCell ref="AA118:BE127"/>
    <mergeCell ref="BF118:CJ127"/>
    <mergeCell ref="M124:Z126"/>
    <mergeCell ref="C133:Z134"/>
    <mergeCell ref="B136:Y138"/>
    <mergeCell ref="AB136:BD138"/>
    <mergeCell ref="BG136:CI138"/>
    <mergeCell ref="AA21:BE30"/>
    <mergeCell ref="BF21:CJ30"/>
    <mergeCell ref="M74:Z79"/>
    <mergeCell ref="AA74:BE83"/>
    <mergeCell ref="BF74:CJ83"/>
    <mergeCell ref="M80:Z82"/>
    <mergeCell ref="M54:Z59"/>
    <mergeCell ref="AA54:BE63"/>
    <mergeCell ref="BF54:CJ63"/>
    <mergeCell ref="M60:Z62"/>
    <mergeCell ref="C67:Z68"/>
    <mergeCell ref="B70:Y72"/>
    <mergeCell ref="AB70:BD72"/>
    <mergeCell ref="BG70:CI72"/>
    <mergeCell ref="C2:Z3"/>
    <mergeCell ref="A12:CJ15"/>
    <mergeCell ref="A4:CJ11"/>
    <mergeCell ref="M43:Z48"/>
    <mergeCell ref="AA43:BE52"/>
    <mergeCell ref="BF43:CJ52"/>
    <mergeCell ref="M49:Z51"/>
    <mergeCell ref="M32:Z37"/>
    <mergeCell ref="M38:Z40"/>
    <mergeCell ref="AA32:BE41"/>
    <mergeCell ref="B17:Y19"/>
    <mergeCell ref="AB17:BD19"/>
    <mergeCell ref="BG17:CI19"/>
    <mergeCell ref="BF32:CJ41"/>
    <mergeCell ref="M21:Z26"/>
    <mergeCell ref="M27:Z29"/>
  </mergeCells>
  <phoneticPr fontId="1"/>
  <pageMargins left="0.31496062992125984" right="0.31496062992125984" top="0.35433070866141736" bottom="0.35433070866141736" header="0.31496062992125984" footer="0.31496062992125984"/>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印刷横3_ボタン1_Click">
                <anchor moveWithCells="1" sizeWithCells="1">
                  <from>
                    <xdr:col>91</xdr:col>
                    <xdr:colOff>22860</xdr:colOff>
                    <xdr:row>3</xdr:row>
                    <xdr:rowOff>60960</xdr:rowOff>
                  </from>
                  <to>
                    <xdr:col>100</xdr:col>
                    <xdr:colOff>0</xdr:colOff>
                    <xdr:row>9</xdr:row>
                    <xdr:rowOff>30480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3F31D-CF61-42CD-8D21-6283B9A0F0B4}">
  <dimension ref="A1"/>
  <sheetViews>
    <sheetView workbookViewId="0">
      <selection sqref="A1:BE66"/>
    </sheetView>
  </sheetViews>
  <sheetFormatPr defaultRowHeight="13.2"/>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229</vt:i4>
      </vt:variant>
    </vt:vector>
  </HeadingPairs>
  <TitlesOfParts>
    <vt:vector size="243" baseType="lpstr">
      <vt:lpstr>為替</vt:lpstr>
      <vt:lpstr>ほげ</vt:lpstr>
      <vt:lpstr>提案</vt:lpstr>
      <vt:lpstr>token</vt:lpstr>
      <vt:lpstr>※印刷用1</vt:lpstr>
      <vt:lpstr>※印刷3(NZD_VND)</vt:lpstr>
      <vt:lpstr>※印刷縦2(NZD_VND)</vt:lpstr>
      <vt:lpstr>POS_CSV</vt:lpstr>
      <vt:lpstr>インターバンク</vt:lpstr>
      <vt:lpstr>インターバンクcsv</vt:lpstr>
      <vt:lpstr>印刷用1 (買取のみ)</vt:lpstr>
      <vt:lpstr>印刷縦2 (買取のみ)</vt:lpstr>
      <vt:lpstr>印刷横3</vt:lpstr>
      <vt:lpstr>Sheet1</vt:lpstr>
      <vt:lpstr>ほげ!ExternalData_1</vt:lpstr>
      <vt:lpstr>ほげ!ExternalData_10</vt:lpstr>
      <vt:lpstr>ほげ!ExternalData_100</vt:lpstr>
      <vt:lpstr>ほげ!ExternalData_101</vt:lpstr>
      <vt:lpstr>ほげ!ExternalData_102</vt:lpstr>
      <vt:lpstr>ほげ!ExternalData_103</vt:lpstr>
      <vt:lpstr>ほげ!ExternalData_104</vt:lpstr>
      <vt:lpstr>ほげ!ExternalData_105</vt:lpstr>
      <vt:lpstr>ほげ!ExternalData_106</vt:lpstr>
      <vt:lpstr>ほげ!ExternalData_107</vt:lpstr>
      <vt:lpstr>ほげ!ExternalData_108</vt:lpstr>
      <vt:lpstr>ほげ!ExternalData_109</vt:lpstr>
      <vt:lpstr>ほげ!ExternalData_11</vt:lpstr>
      <vt:lpstr>ほげ!ExternalData_110</vt:lpstr>
      <vt:lpstr>ほげ!ExternalData_111</vt:lpstr>
      <vt:lpstr>ほげ!ExternalData_112</vt:lpstr>
      <vt:lpstr>ほげ!ExternalData_113</vt:lpstr>
      <vt:lpstr>ほげ!ExternalData_114</vt:lpstr>
      <vt:lpstr>ほげ!ExternalData_115</vt:lpstr>
      <vt:lpstr>ほげ!ExternalData_116</vt:lpstr>
      <vt:lpstr>ほげ!ExternalData_117</vt:lpstr>
      <vt:lpstr>ほげ!ExternalData_118</vt:lpstr>
      <vt:lpstr>ほげ!ExternalData_119</vt:lpstr>
      <vt:lpstr>ほげ!ExternalData_12</vt:lpstr>
      <vt:lpstr>ほげ!ExternalData_120</vt:lpstr>
      <vt:lpstr>ほげ!ExternalData_121</vt:lpstr>
      <vt:lpstr>ほげ!ExternalData_122</vt:lpstr>
      <vt:lpstr>ほげ!ExternalData_123</vt:lpstr>
      <vt:lpstr>ほげ!ExternalData_124</vt:lpstr>
      <vt:lpstr>ほげ!ExternalData_125</vt:lpstr>
      <vt:lpstr>ほげ!ExternalData_126</vt:lpstr>
      <vt:lpstr>ほげ!ExternalData_127</vt:lpstr>
      <vt:lpstr>ほげ!ExternalData_128</vt:lpstr>
      <vt:lpstr>ほげ!ExternalData_129</vt:lpstr>
      <vt:lpstr>ほげ!ExternalData_13</vt:lpstr>
      <vt:lpstr>ほげ!ExternalData_130</vt:lpstr>
      <vt:lpstr>ほげ!ExternalData_131</vt:lpstr>
      <vt:lpstr>ほげ!ExternalData_132</vt:lpstr>
      <vt:lpstr>ほげ!ExternalData_133</vt:lpstr>
      <vt:lpstr>ほげ!ExternalData_134</vt:lpstr>
      <vt:lpstr>ほげ!ExternalData_135</vt:lpstr>
      <vt:lpstr>ほげ!ExternalData_136</vt:lpstr>
      <vt:lpstr>ほげ!ExternalData_137</vt:lpstr>
      <vt:lpstr>ほげ!ExternalData_138</vt:lpstr>
      <vt:lpstr>ほげ!ExternalData_139</vt:lpstr>
      <vt:lpstr>ほげ!ExternalData_14</vt:lpstr>
      <vt:lpstr>ほげ!ExternalData_140</vt:lpstr>
      <vt:lpstr>ほげ!ExternalData_141</vt:lpstr>
      <vt:lpstr>ほげ!ExternalData_142</vt:lpstr>
      <vt:lpstr>ほげ!ExternalData_143</vt:lpstr>
      <vt:lpstr>ほげ!ExternalData_144</vt:lpstr>
      <vt:lpstr>ほげ!ExternalData_145</vt:lpstr>
      <vt:lpstr>ほげ!ExternalData_146</vt:lpstr>
      <vt:lpstr>ほげ!ExternalData_147</vt:lpstr>
      <vt:lpstr>ほげ!ExternalData_148</vt:lpstr>
      <vt:lpstr>ほげ!ExternalData_149</vt:lpstr>
      <vt:lpstr>ほげ!ExternalData_15</vt:lpstr>
      <vt:lpstr>ほげ!ExternalData_150</vt:lpstr>
      <vt:lpstr>ほげ!ExternalData_151</vt:lpstr>
      <vt:lpstr>ほげ!ExternalData_152</vt:lpstr>
      <vt:lpstr>ほげ!ExternalData_153</vt:lpstr>
      <vt:lpstr>ほげ!ExternalData_154</vt:lpstr>
      <vt:lpstr>ほげ!ExternalData_155</vt:lpstr>
      <vt:lpstr>ほげ!ExternalData_156</vt:lpstr>
      <vt:lpstr>ほげ!ExternalData_157</vt:lpstr>
      <vt:lpstr>ほげ!ExternalData_158</vt:lpstr>
      <vt:lpstr>ほげ!ExternalData_159</vt:lpstr>
      <vt:lpstr>ほげ!ExternalData_16</vt:lpstr>
      <vt:lpstr>ほげ!ExternalData_160</vt:lpstr>
      <vt:lpstr>ほげ!ExternalData_161</vt:lpstr>
      <vt:lpstr>ほげ!ExternalData_162</vt:lpstr>
      <vt:lpstr>ほげ!ExternalData_163</vt:lpstr>
      <vt:lpstr>ほげ!ExternalData_164</vt:lpstr>
      <vt:lpstr>ほげ!ExternalData_165</vt:lpstr>
      <vt:lpstr>ほげ!ExternalData_166</vt:lpstr>
      <vt:lpstr>ほげ!ExternalData_167</vt:lpstr>
      <vt:lpstr>ほげ!ExternalData_168</vt:lpstr>
      <vt:lpstr>ほげ!ExternalData_169</vt:lpstr>
      <vt:lpstr>ほげ!ExternalData_17</vt:lpstr>
      <vt:lpstr>ほげ!ExternalData_170</vt:lpstr>
      <vt:lpstr>ほげ!ExternalData_171</vt:lpstr>
      <vt:lpstr>ほげ!ExternalData_172</vt:lpstr>
      <vt:lpstr>ほげ!ExternalData_173</vt:lpstr>
      <vt:lpstr>ほげ!ExternalData_174</vt:lpstr>
      <vt:lpstr>ほげ!ExternalData_175</vt:lpstr>
      <vt:lpstr>ほげ!ExternalData_176</vt:lpstr>
      <vt:lpstr>ほげ!ExternalData_177</vt:lpstr>
      <vt:lpstr>ほげ!ExternalData_178</vt:lpstr>
      <vt:lpstr>ほげ!ExternalData_179</vt:lpstr>
      <vt:lpstr>ほげ!ExternalData_18</vt:lpstr>
      <vt:lpstr>ほげ!ExternalData_180</vt:lpstr>
      <vt:lpstr>ほげ!ExternalData_181</vt:lpstr>
      <vt:lpstr>ほげ!ExternalData_182</vt:lpstr>
      <vt:lpstr>ほげ!ExternalData_183</vt:lpstr>
      <vt:lpstr>ほげ!ExternalData_184</vt:lpstr>
      <vt:lpstr>ほげ!ExternalData_185</vt:lpstr>
      <vt:lpstr>ほげ!ExternalData_186</vt:lpstr>
      <vt:lpstr>ほげ!ExternalData_187</vt:lpstr>
      <vt:lpstr>ほげ!ExternalData_188</vt:lpstr>
      <vt:lpstr>ほげ!ExternalData_189</vt:lpstr>
      <vt:lpstr>ほげ!ExternalData_19</vt:lpstr>
      <vt:lpstr>ほげ!ExternalData_190</vt:lpstr>
      <vt:lpstr>ほげ!ExternalData_191</vt:lpstr>
      <vt:lpstr>ほげ!ExternalData_192</vt:lpstr>
      <vt:lpstr>ほげ!ExternalData_193</vt:lpstr>
      <vt:lpstr>ほげ!ExternalData_194</vt:lpstr>
      <vt:lpstr>ほげ!ExternalData_195</vt:lpstr>
      <vt:lpstr>ほげ!ExternalData_196</vt:lpstr>
      <vt:lpstr>ほげ!ExternalData_197</vt:lpstr>
      <vt:lpstr>ほげ!ExternalData_198</vt:lpstr>
      <vt:lpstr>ほげ!ExternalData_199</vt:lpstr>
      <vt:lpstr>ほげ!ExternalData_2</vt:lpstr>
      <vt:lpstr>ほげ!ExternalData_20</vt:lpstr>
      <vt:lpstr>ほげ!ExternalData_200</vt:lpstr>
      <vt:lpstr>ほげ!ExternalData_201</vt:lpstr>
      <vt:lpstr>ほげ!ExternalData_202</vt:lpstr>
      <vt:lpstr>ほげ!ExternalData_203</vt:lpstr>
      <vt:lpstr>ほげ!ExternalData_204</vt:lpstr>
      <vt:lpstr>ほげ!ExternalData_205</vt:lpstr>
      <vt:lpstr>ほげ!ExternalData_206</vt:lpstr>
      <vt:lpstr>ほげ!ExternalData_207</vt:lpstr>
      <vt:lpstr>ほげ!ExternalData_208</vt:lpstr>
      <vt:lpstr>ほげ!ExternalData_209</vt:lpstr>
      <vt:lpstr>ほげ!ExternalData_21</vt:lpstr>
      <vt:lpstr>ほげ!ExternalData_210</vt:lpstr>
      <vt:lpstr>ほげ!ExternalData_211</vt:lpstr>
      <vt:lpstr>ほげ!ExternalData_212</vt:lpstr>
      <vt:lpstr>ほげ!ExternalData_213</vt:lpstr>
      <vt:lpstr>ほげ!ExternalData_214</vt:lpstr>
      <vt:lpstr>ほげ!ExternalData_215</vt:lpstr>
      <vt:lpstr>ほげ!ExternalData_216</vt:lpstr>
      <vt:lpstr>ほげ!ExternalData_217</vt:lpstr>
      <vt:lpstr>ほげ!ExternalData_218</vt:lpstr>
      <vt:lpstr>ほげ!ExternalData_219</vt:lpstr>
      <vt:lpstr>ほげ!ExternalData_22</vt:lpstr>
      <vt:lpstr>ほげ!ExternalData_220</vt:lpstr>
      <vt:lpstr>ほげ!ExternalData_221</vt:lpstr>
      <vt:lpstr>ほげ!ExternalData_222</vt:lpstr>
      <vt:lpstr>ほげ!ExternalData_223</vt:lpstr>
      <vt:lpstr>ほげ!ExternalData_224</vt:lpstr>
      <vt:lpstr>ほげ!ExternalData_225</vt:lpstr>
      <vt:lpstr>ほげ!ExternalData_23</vt:lpstr>
      <vt:lpstr>ほげ!ExternalData_24</vt:lpstr>
      <vt:lpstr>ほげ!ExternalData_25</vt:lpstr>
      <vt:lpstr>ほげ!ExternalData_26</vt:lpstr>
      <vt:lpstr>ほげ!ExternalData_27</vt:lpstr>
      <vt:lpstr>ほげ!ExternalData_28</vt:lpstr>
      <vt:lpstr>ほげ!ExternalData_29</vt:lpstr>
      <vt:lpstr>ほげ!ExternalData_3</vt:lpstr>
      <vt:lpstr>ほげ!ExternalData_30</vt:lpstr>
      <vt:lpstr>ほげ!ExternalData_31</vt:lpstr>
      <vt:lpstr>ほげ!ExternalData_32</vt:lpstr>
      <vt:lpstr>ほげ!ExternalData_33</vt:lpstr>
      <vt:lpstr>ほげ!ExternalData_34</vt:lpstr>
      <vt:lpstr>ほげ!ExternalData_35</vt:lpstr>
      <vt:lpstr>ほげ!ExternalData_36</vt:lpstr>
      <vt:lpstr>ほげ!ExternalData_37</vt:lpstr>
      <vt:lpstr>ほげ!ExternalData_38</vt:lpstr>
      <vt:lpstr>ほげ!ExternalData_39</vt:lpstr>
      <vt:lpstr>ほげ!ExternalData_4</vt:lpstr>
      <vt:lpstr>ほげ!ExternalData_40</vt:lpstr>
      <vt:lpstr>ほげ!ExternalData_41</vt:lpstr>
      <vt:lpstr>ほげ!ExternalData_42</vt:lpstr>
      <vt:lpstr>ほげ!ExternalData_43</vt:lpstr>
      <vt:lpstr>ほげ!ExternalData_44</vt:lpstr>
      <vt:lpstr>ほげ!ExternalData_45</vt:lpstr>
      <vt:lpstr>ほげ!ExternalData_46</vt:lpstr>
      <vt:lpstr>ほげ!ExternalData_47</vt:lpstr>
      <vt:lpstr>ほげ!ExternalData_48</vt:lpstr>
      <vt:lpstr>ほげ!ExternalData_49</vt:lpstr>
      <vt:lpstr>ほげ!ExternalData_5</vt:lpstr>
      <vt:lpstr>ほげ!ExternalData_50</vt:lpstr>
      <vt:lpstr>ほげ!ExternalData_51</vt:lpstr>
      <vt:lpstr>ほげ!ExternalData_52</vt:lpstr>
      <vt:lpstr>ほげ!ExternalData_53</vt:lpstr>
      <vt:lpstr>ほげ!ExternalData_54</vt:lpstr>
      <vt:lpstr>ほげ!ExternalData_55</vt:lpstr>
      <vt:lpstr>ほげ!ExternalData_56</vt:lpstr>
      <vt:lpstr>ほげ!ExternalData_57</vt:lpstr>
      <vt:lpstr>ほげ!ExternalData_58</vt:lpstr>
      <vt:lpstr>ほげ!ExternalData_59</vt:lpstr>
      <vt:lpstr>ほげ!ExternalData_6</vt:lpstr>
      <vt:lpstr>ほげ!ExternalData_60</vt:lpstr>
      <vt:lpstr>ほげ!ExternalData_61</vt:lpstr>
      <vt:lpstr>ほげ!ExternalData_62</vt:lpstr>
      <vt:lpstr>ほげ!ExternalData_63</vt:lpstr>
      <vt:lpstr>ほげ!ExternalData_64</vt:lpstr>
      <vt:lpstr>ほげ!ExternalData_65</vt:lpstr>
      <vt:lpstr>ほげ!ExternalData_66</vt:lpstr>
      <vt:lpstr>ほげ!ExternalData_67</vt:lpstr>
      <vt:lpstr>ほげ!ExternalData_68</vt:lpstr>
      <vt:lpstr>ほげ!ExternalData_69</vt:lpstr>
      <vt:lpstr>ほげ!ExternalData_7</vt:lpstr>
      <vt:lpstr>ほげ!ExternalData_70</vt:lpstr>
      <vt:lpstr>ほげ!ExternalData_71</vt:lpstr>
      <vt:lpstr>ほげ!ExternalData_72</vt:lpstr>
      <vt:lpstr>ほげ!ExternalData_73</vt:lpstr>
      <vt:lpstr>ほげ!ExternalData_74</vt:lpstr>
      <vt:lpstr>ほげ!ExternalData_75</vt:lpstr>
      <vt:lpstr>ほげ!ExternalData_76</vt:lpstr>
      <vt:lpstr>ほげ!ExternalData_77</vt:lpstr>
      <vt:lpstr>ほげ!ExternalData_78</vt:lpstr>
      <vt:lpstr>ほげ!ExternalData_79</vt:lpstr>
      <vt:lpstr>ほげ!ExternalData_8</vt:lpstr>
      <vt:lpstr>ほげ!ExternalData_80</vt:lpstr>
      <vt:lpstr>ほげ!ExternalData_81</vt:lpstr>
      <vt:lpstr>ほげ!ExternalData_82</vt:lpstr>
      <vt:lpstr>ほげ!ExternalData_83</vt:lpstr>
      <vt:lpstr>ほげ!ExternalData_84</vt:lpstr>
      <vt:lpstr>ほげ!ExternalData_85</vt:lpstr>
      <vt:lpstr>ほげ!ExternalData_86</vt:lpstr>
      <vt:lpstr>ほげ!ExternalData_87</vt:lpstr>
      <vt:lpstr>ほげ!ExternalData_88</vt:lpstr>
      <vt:lpstr>ほげ!ExternalData_89</vt:lpstr>
      <vt:lpstr>ほげ!ExternalData_9</vt:lpstr>
      <vt:lpstr>ほげ!ExternalData_90</vt:lpstr>
      <vt:lpstr>ほげ!ExternalData_91</vt:lpstr>
      <vt:lpstr>ほげ!ExternalData_92</vt:lpstr>
      <vt:lpstr>ほげ!ExternalData_93</vt:lpstr>
      <vt:lpstr>ほげ!ExternalData_94</vt:lpstr>
      <vt:lpstr>ほげ!ExternalData_95</vt:lpstr>
      <vt:lpstr>ほげ!ExternalData_96</vt:lpstr>
      <vt:lpstr>ほげ!ExternalData_97</vt:lpstr>
      <vt:lpstr>ほげ!ExternalData_98</vt:lpstr>
      <vt:lpstr>ほげ!ExternalData_99</vt:lpstr>
      <vt:lpstr>※印刷用1!Print_Area</vt:lpstr>
      <vt:lpstr>為替!Print_Area</vt:lpstr>
      <vt:lpstr>'印刷縦2 (買取のみ)'!Print_Area</vt:lpstr>
      <vt:lpstr>'印刷用1 (買取のみ)'!Print_Area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ikebukuro</dc:creator>
  <cp:lastModifiedBy>mail@yokohamaticket.co.jp</cp:lastModifiedBy>
  <cp:lastPrinted>2026-01-24T07:31:36Z</cp:lastPrinted>
  <dcterms:created xsi:type="dcterms:W3CDTF">2013-08-31T05:37:53Z</dcterms:created>
  <dcterms:modified xsi:type="dcterms:W3CDTF">2026-01-24T07:41:34Z</dcterms:modified>
</cp:coreProperties>
</file>