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ller 16" sheetId="1" r:id="rId4"/>
    <sheet state="visible" name="taller 17" sheetId="2" r:id="rId5"/>
    <sheet state="visible" name="taller18" sheetId="3" r:id="rId6"/>
    <sheet state="visible" name="taller 19" sheetId="4" r:id="rId7"/>
  </sheets>
  <definedNames/>
  <calcPr/>
  <extLst>
    <ext uri="GoogleSheetsCustomDataVersion1">
      <go:sheetsCustomData xmlns:go="http://customooxmlschemas.google.com/" r:id="rId8" roundtripDataSignature="AMtx7mjDp52G9OexaYjYJzLr43NB1PltzQ=="/>
    </ext>
  </extLst>
</workbook>
</file>

<file path=xl/sharedStrings.xml><?xml version="1.0" encoding="utf-8"?>
<sst xmlns="http://schemas.openxmlformats.org/spreadsheetml/2006/main" count="270" uniqueCount="125">
  <si>
    <t>x</t>
  </si>
  <si>
    <t>y</t>
  </si>
  <si>
    <t>Regresión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</si>
  <si>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</si>
  <si>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</si>
  <si>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</si>
  <si>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</si>
  <si>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</si>
  <si>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</si>
  <si>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</si>
  <si>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</si>
  <si>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</si>
  <si>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</si>
  <si>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</si>
  <si>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</si>
  <si>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Residuos</t>
  </si>
  <si>
    <t>Total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</si>
  <si>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</si>
  <si>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</si>
  <si>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</si>
  <si>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</si>
  <si>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</si>
  <si>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</si>
  <si>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</si>
  <si>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Intercepción</t>
  </si>
  <si>
    <t>Análisis de los residuales</t>
  </si>
  <si>
    <t>Tabla de datos ajustada</t>
  </si>
  <si>
    <t>Observación</t>
  </si>
  <si>
    <t>Pronóstico y</t>
  </si>
  <si>
    <t>xy</t>
  </si>
  <si>
    <t>x^2</t>
  </si>
  <si>
    <t xml:space="preserve"># términos </t>
  </si>
  <si>
    <t>sumatoria de x * sumatoria de y</t>
  </si>
  <si>
    <t>a1</t>
  </si>
  <si>
    <t>n</t>
  </si>
  <si>
    <t xml:space="preserve">* sumatoria de (xy) - </t>
  </si>
  <si>
    <t>x * y</t>
  </si>
  <si>
    <t>sobre n * x^2 - sumatoria en x ^2</t>
  </si>
  <si>
    <t>Sumatoria</t>
  </si>
  <si>
    <t>a0</t>
  </si>
  <si>
    <t>promedio de y - a1 * promedio de x</t>
  </si>
  <si>
    <t>Promedio</t>
  </si>
  <si>
    <t xml:space="preserve">y = </t>
  </si>
  <si>
    <t>a0 + a1x</t>
  </si>
  <si>
    <t>0,0714285714285712 + 0,839285714285714 x</t>
  </si>
  <si>
    <t xml:space="preserve">x * y - </t>
  </si>
  <si>
    <t>7,471428571 -0,8214285714 x</t>
  </si>
  <si>
    <t>y = 2.5910714285714307+0.1589285714285712x + e</t>
  </si>
  <si>
    <t>y = 2.5892225487648797* e ^ 0.04662267660419332x</t>
  </si>
  <si>
    <t>y = 2.2280241567544885* x ^ 0.28823634828855454</t>
  </si>
  <si>
    <t>y = 4.862880988485819* x/ 1.3399237848748946 + x</t>
  </si>
  <si>
    <t>in(y)</t>
  </si>
  <si>
    <t>in(y) * x</t>
  </si>
  <si>
    <t>sumatoria</t>
  </si>
  <si>
    <t>promedio</t>
  </si>
  <si>
    <t>alfa</t>
  </si>
  <si>
    <t>beta</t>
  </si>
  <si>
    <t>3,89559718271056 * e ^ 0,258008458944402 x</t>
  </si>
  <si>
    <t>euler ^a0</t>
  </si>
  <si>
    <t xml:space="preserve">* sumatoria de (in(y) * x) - </t>
  </si>
  <si>
    <t>sumatoria de x * sumatoria de in(y)</t>
  </si>
  <si>
    <t>sobre n * sumatoria (x^2) - sumatoria en (x) ^2</t>
  </si>
  <si>
    <t>promedio de in(y) - a1 * promedio de x</t>
  </si>
  <si>
    <t>y=</t>
  </si>
  <si>
    <t xml:space="preserve">alfa * euler ^ beta * x </t>
  </si>
  <si>
    <t>3,16877990179262 * e ^ 0,336626453279847 x</t>
  </si>
  <si>
    <t>logx</t>
  </si>
  <si>
    <t>logy</t>
  </si>
  <si>
    <t>log x * log y</t>
  </si>
  <si>
    <t>(logx)^2</t>
  </si>
  <si>
    <t>1/x</t>
  </si>
  <si>
    <t>1/y</t>
  </si>
  <si>
    <t>1/x * 1/y</t>
  </si>
  <si>
    <t>(1/x)^2</t>
  </si>
  <si>
    <t>ecuación de potencias</t>
  </si>
  <si>
    <t>razón de cambio</t>
  </si>
  <si>
    <t xml:space="preserve">a1 </t>
  </si>
  <si>
    <t>n términos *</t>
  </si>
  <si>
    <t>sumatoria logx * logy</t>
  </si>
  <si>
    <t>- sumatoria de logx * sumatoria de logy</t>
  </si>
  <si>
    <t>sumatoria 1/x * 1/y</t>
  </si>
  <si>
    <t>- sumatoria de 1/x*sumatoria de 1/y</t>
  </si>
  <si>
    <t xml:space="preserve">n términos * </t>
  </si>
  <si>
    <t xml:space="preserve">sumatoria ((logx)^2) - sumatoria logx^2 </t>
  </si>
  <si>
    <t xml:space="preserve">sumatoria ((1/x)^2) - sumatoria 1/x^2 </t>
  </si>
  <si>
    <t>prom log y</t>
  </si>
  <si>
    <t>- a1 * prom logx</t>
  </si>
  <si>
    <t>prom 1/y</t>
  </si>
  <si>
    <t>- a1 * prom 1/x</t>
  </si>
  <si>
    <t xml:space="preserve">alfa </t>
  </si>
  <si>
    <t>1/a0</t>
  </si>
  <si>
    <t>a1/a0</t>
  </si>
  <si>
    <t>alfa * x / beta + x</t>
  </si>
  <si>
    <t xml:space="preserve">x != 0 </t>
  </si>
  <si>
    <t>y != 0</t>
  </si>
  <si>
    <t xml:space="preserve"> </t>
  </si>
  <si>
    <t>y =</t>
  </si>
  <si>
    <t>alfa * x ^ beta</t>
  </si>
  <si>
    <t>10^a0</t>
  </si>
  <si>
    <t>(y-py)^2</t>
  </si>
  <si>
    <t>(y-a0-a1*x)^2</t>
  </si>
  <si>
    <t>St</t>
  </si>
  <si>
    <t>Sr</t>
  </si>
  <si>
    <t xml:space="preserve">St </t>
  </si>
  <si>
    <t xml:space="preserve">sumatoria de </t>
  </si>
  <si>
    <t>Sy</t>
  </si>
  <si>
    <t xml:space="preserve">Sy </t>
  </si>
  <si>
    <t>raiz(st/#términos-1)</t>
  </si>
  <si>
    <t>Desviación del ajuste</t>
  </si>
  <si>
    <t>Sy/x</t>
  </si>
  <si>
    <t>r%</t>
  </si>
  <si>
    <t>raiz(Sr/#términos-2)</t>
  </si>
  <si>
    <t>Desviación de los datos</t>
  </si>
  <si>
    <t>r</t>
  </si>
  <si>
    <t>raiz(St-Sr/St) * 100</t>
  </si>
  <si>
    <t xml:space="preserve">Sr </t>
  </si>
  <si>
    <t>sumatoria(yi-alfa*euler^beta*xi)^2</t>
  </si>
  <si>
    <t>Regresiones no lineales</t>
  </si>
  <si>
    <t>a0+a1x+e</t>
  </si>
  <si>
    <t>e</t>
  </si>
  <si>
    <t>y-a0-a1x</t>
  </si>
  <si>
    <t>alfa*euler^beta*x + E</t>
  </si>
  <si>
    <t>E</t>
  </si>
  <si>
    <t>y-alfa*euler^beta*x</t>
  </si>
  <si>
    <t>-3,82857142857143 + 2,17142857142857x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</si>
</sst>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0"/>
      <name val="Calibri"/>
    </font>
    <font/>
    <font>
      <sz val="11.0"/>
      <color theme="1"/>
      <name val="Calibri"/>
    </font>
    <font>
      <i/>
      <sz val="11.0"/>
      <color theme="0"/>
      <name val="Calibri"/>
    </font>
    <font>
      <color theme="1"/>
      <name val="Calibri"/>
      <scheme val="minor"/>
    </font>
    <font>
      <sz val="11.0"/>
      <color rgb="FFFFFFFF"/>
      <name val="Calibri"/>
    </font>
    <font>
      <color rgb="FFFFFFFF"/>
      <name val="Calibri"/>
      <scheme val="minor"/>
    </font>
    <font>
      <sz val="11.0"/>
      <color rgb="FF1F3864"/>
      <name val="Calibri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1F3864"/>
        <bgColor rgb="FF1F3864"/>
      </patternFill>
    </fill>
    <fill>
      <patternFill patternType="solid">
        <fgColor theme="9"/>
        <bgColor theme="9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theme="0"/>
      </left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  <border>
      <left style="thin">
        <color rgb="FF4A86E8"/>
      </left>
      <top style="thin">
        <color rgb="FF4A86E8"/>
      </top>
      <bottom style="thin">
        <color rgb="FF4A86E8"/>
      </bottom>
    </border>
    <border>
      <top style="thin">
        <color rgb="FF4A86E8"/>
      </top>
      <bottom style="thin">
        <color rgb="FF4A86E8"/>
      </bottom>
    </border>
    <border>
      <right style="thin">
        <color rgb="FF4A86E8"/>
      </right>
      <top style="thin">
        <color rgb="FF4A86E8"/>
      </top>
      <bottom style="thin">
        <color rgb="FF4A86E8"/>
      </bottom>
    </border>
    <border>
      <left style="thin">
        <color rgb="FF4A86E8"/>
      </left>
      <right style="thin">
        <color rgb="FF4A86E8"/>
      </right>
      <top style="thin">
        <color rgb="FF4A86E8"/>
      </top>
    </border>
    <border>
      <left style="thin">
        <color rgb="FF4A86E8"/>
      </left>
      <right style="thin">
        <color rgb="FF4A86E8"/>
      </right>
    </border>
    <border>
      <left style="thin">
        <color rgb="FF4A86E8"/>
      </left>
      <right style="thin">
        <color rgb="FF4A86E8"/>
      </right>
      <bottom style="thin">
        <color rgb="FF4A86E8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3" fontId="1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5" fillId="2" fontId="4" numFmtId="0" xfId="0" applyAlignment="1" applyBorder="1" applyFont="1">
      <alignment horizontal="center" vertical="center"/>
    </xf>
    <xf borderId="6" fillId="0" fontId="2" numFmtId="0" xfId="0" applyBorder="1" applyFont="1"/>
    <xf borderId="5" fillId="2" fontId="1" numFmtId="0" xfId="0" applyAlignment="1" applyBorder="1" applyFont="1">
      <alignment horizontal="center" vertical="center"/>
    </xf>
    <xf borderId="7" fillId="0" fontId="2" numFmtId="0" xfId="0" applyBorder="1" applyFont="1"/>
    <xf borderId="1" fillId="3" fontId="4" numFmtId="0" xfId="0" applyAlignment="1" applyBorder="1" applyFont="1">
      <alignment horizontal="center" vertical="center"/>
    </xf>
    <xf borderId="0" fillId="0" fontId="5" numFmtId="0" xfId="0" applyFont="1"/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1" fillId="2" fontId="1" numFmtId="0" xfId="0" applyBorder="1" applyFont="1"/>
    <xf borderId="5" fillId="2" fontId="1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5" fillId="2" fontId="6" numFmtId="0" xfId="0" applyAlignment="1" applyBorder="1" applyFont="1">
      <alignment horizontal="center" readingOrder="0"/>
    </xf>
    <xf borderId="0" fillId="0" fontId="5" numFmtId="0" xfId="0" applyAlignment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vertical="center"/>
    </xf>
    <xf borderId="9" fillId="2" fontId="6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horizontal="center" vertical="center"/>
    </xf>
    <xf borderId="9" fillId="3" fontId="6" numFmtId="0" xfId="0" applyAlignment="1" applyBorder="1" applyFont="1">
      <alignment horizontal="center" readingOrder="0" vertical="center"/>
    </xf>
    <xf borderId="9" fillId="3" fontId="7" numFmtId="0" xfId="0" applyAlignment="1" applyBorder="1" applyFont="1">
      <alignment horizontal="center" vertical="center"/>
    </xf>
    <xf borderId="10" fillId="2" fontId="6" numFmtId="0" xfId="0" applyAlignment="1" applyBorder="1" applyFont="1">
      <alignment horizontal="center" readingOrder="0" vertical="center"/>
    </xf>
    <xf borderId="9" fillId="2" fontId="6" numFmtId="0" xfId="0" applyAlignment="1" applyBorder="1" applyFont="1">
      <alignment horizontal="center" vertical="center"/>
    </xf>
    <xf borderId="9" fillId="2" fontId="8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readingOrder="0" vertical="center"/>
    </xf>
    <xf borderId="11" fillId="3" fontId="1" numFmtId="0" xfId="0" applyAlignment="1" applyBorder="1" applyFont="1">
      <alignment horizontal="center" vertical="center"/>
    </xf>
    <xf borderId="11" fillId="3" fontId="6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/>
    </xf>
    <xf borderId="0" fillId="0" fontId="1" numFmtId="0" xfId="0" applyFont="1"/>
    <xf borderId="0" fillId="0" fontId="6" numFmtId="0" xfId="0" applyAlignment="1" applyFont="1">
      <alignment horizontal="center" readingOrder="0" vertical="center"/>
    </xf>
    <xf borderId="9" fillId="4" fontId="6" numFmtId="0" xfId="0" applyAlignment="1" applyBorder="1" applyFill="1" applyFont="1">
      <alignment horizontal="center" readingOrder="0" vertical="center"/>
    </xf>
    <xf borderId="9" fillId="5" fontId="7" numFmtId="0" xfId="0" applyAlignment="1" applyBorder="1" applyFill="1" applyFont="1">
      <alignment horizontal="center" vertical="center"/>
    </xf>
    <xf borderId="9" fillId="4" fontId="6" numFmtId="0" xfId="0" applyAlignment="1" applyBorder="1" applyFont="1">
      <alignment horizontal="center" vertical="center"/>
    </xf>
    <xf borderId="9" fillId="4" fontId="8" numFmtId="0" xfId="0" applyAlignment="1" applyBorder="1" applyFont="1">
      <alignment horizontal="center" vertical="center"/>
    </xf>
    <xf borderId="0" fillId="2" fontId="7" numFmtId="0" xfId="0" applyAlignment="1" applyFont="1">
      <alignment horizontal="center" readingOrder="0"/>
    </xf>
    <xf borderId="0" fillId="4" fontId="7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6" fontId="9" numFmtId="0" xfId="0" applyAlignment="1" applyFill="1" applyFont="1">
      <alignment readingOrder="0"/>
    </xf>
    <xf borderId="0" fillId="0" fontId="5" numFmtId="0" xfId="0" applyAlignment="1" applyFont="1">
      <alignment horizontal="center" readingOrder="0" vertical="center"/>
    </xf>
    <xf borderId="8" fillId="3" fontId="6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vertical="center"/>
    </xf>
    <xf borderId="9" fillId="2" fontId="1" numFmtId="0" xfId="0" applyBorder="1" applyFont="1"/>
    <xf borderId="12" fillId="2" fontId="1" numFmtId="0" xfId="0" applyAlignment="1" applyBorder="1" applyFont="1">
      <alignment horizontal="center" vertical="center"/>
    </xf>
    <xf borderId="13" fillId="0" fontId="2" numFmtId="0" xfId="0" applyBorder="1" applyFont="1"/>
    <xf borderId="8" fillId="0" fontId="2" numFmtId="0" xfId="0" applyBorder="1" applyFont="1"/>
    <xf borderId="9" fillId="2" fontId="6" numFmtId="0" xfId="0" applyAlignment="1" applyBorder="1" applyFont="1">
      <alignment readingOrder="0"/>
    </xf>
    <xf borderId="12" fillId="2" fontId="1" numFmtId="0" xfId="0" applyAlignment="1" applyBorder="1" applyFont="1">
      <alignment horizontal="center"/>
    </xf>
    <xf borderId="0" fillId="0" fontId="5" numFmtId="10" xfId="0" applyAlignment="1" applyFont="1" applyNumberFormat="1">
      <alignment readingOrder="0"/>
    </xf>
    <xf borderId="14" fillId="0" fontId="5" numFmtId="0" xfId="0" applyAlignment="1" applyBorder="1" applyFont="1">
      <alignment horizontal="center" readingOrder="0" vertical="center"/>
    </xf>
    <xf borderId="15" fillId="0" fontId="5" numFmtId="0" xfId="0" applyAlignment="1" applyBorder="1" applyFont="1">
      <alignment horizontal="center" readingOrder="0" vertical="center"/>
    </xf>
    <xf borderId="16" fillId="0" fontId="2" numFmtId="0" xfId="0" applyBorder="1" applyFont="1"/>
    <xf borderId="17" fillId="0" fontId="2" numFmtId="0" xfId="0" applyBorder="1" applyFont="1"/>
    <xf borderId="18" fillId="0" fontId="5" numFmtId="0" xfId="0" applyAlignment="1" applyBorder="1" applyFont="1">
      <alignment horizontal="center" readingOrder="0" shrinkToFit="0" vertical="center" wrapText="1"/>
    </xf>
    <xf borderId="19" fillId="0" fontId="2" numFmtId="0" xfId="0" applyBorder="1" applyFont="1"/>
    <xf borderId="20" fillId="0" fontId="2" numFmtId="0" xfId="0" applyBorder="1" applyFont="1"/>
    <xf borderId="12" fillId="2" fontId="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Recta inicial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(y)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'taller 16'!$A$3:$A$9</c:f>
            </c:numRef>
          </c:xVal>
          <c:yVal>
            <c:numRef>
              <c:f>'taller 16'!$B$3:$B$9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961173"/>
        <c:axId val="544112823"/>
      </c:scatterChart>
      <c:valAx>
        <c:axId val="7309611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44112823"/>
      </c:valAx>
      <c:valAx>
        <c:axId val="544112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30961173"/>
      </c:valAx>
    </c:plotArea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Curva de regresión ajustada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(y)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'taller 16'!$A$20:$A$26</c:f>
            </c:numRef>
          </c:xVal>
          <c:yVal>
            <c:numRef>
              <c:f>'taller 16'!$B$20:$B$26</c:f>
              <c:numCache/>
            </c:numRef>
          </c:yVal>
        </c:ser>
        <c:ser>
          <c:idx val="1"/>
          <c:order val="1"/>
          <c:tx>
            <c:v>Pronóstico 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Linear (Pronóstico y)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'taller 16'!$A$20:$A$26</c:f>
            </c:numRef>
          </c:xVal>
          <c:yVal>
            <c:numRef>
              <c:f>'taller 16'!$L$23:$L$29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34733"/>
        <c:axId val="528805014"/>
      </c:scatterChart>
      <c:valAx>
        <c:axId val="21212347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28805014"/>
      </c:valAx>
      <c:valAx>
        <c:axId val="528805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12123473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Regresión lineal inicial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'taller 17'!$C$1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de y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'taller 17'!$B$2:$B$8</c:f>
            </c:numRef>
          </c:xVal>
          <c:yVal>
            <c:numRef>
              <c:f>'taller 17'!$C$2:$C$8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362017"/>
        <c:axId val="1059284212"/>
      </c:scatterChart>
      <c:valAx>
        <c:axId val="16403620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59284212"/>
      </c:valAx>
      <c:valAx>
        <c:axId val="10592842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40362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0</xdr:row>
      <xdr:rowOff>171450</xdr:rowOff>
    </xdr:from>
    <xdr:ext cx="4286250" cy="2886075"/>
    <xdr:graphicFrame>
      <xdr:nvGraphicFramePr>
        <xdr:cNvPr id="141338174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600075</xdr:colOff>
      <xdr:row>18</xdr:row>
      <xdr:rowOff>0</xdr:rowOff>
    </xdr:from>
    <xdr:ext cx="4286250" cy="2867025"/>
    <xdr:graphicFrame>
      <xdr:nvGraphicFramePr>
        <xdr:cNvPr id="13285066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676275</xdr:colOff>
      <xdr:row>0</xdr:row>
      <xdr:rowOff>66675</xdr:rowOff>
    </xdr:from>
    <xdr:ext cx="5715000" cy="3533775"/>
    <xdr:graphicFrame>
      <xdr:nvGraphicFramePr>
        <xdr:cNvPr id="163098510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pageSetUpPr/>
  </sheetPr>
  <sheetViews>
    <sheetView workbookViewId="0"/>
  </sheetViews>
  <sheetFormatPr customHeight="1" defaultColWidth="14.43" defaultRowHeight="15.0"/>
  <cols>
    <col customWidth="1" min="1" max="10" width="10.71"/>
    <col customWidth="1" min="11" max="11" width="32.14"/>
    <col customWidth="1" min="12" max="12" width="18.0"/>
    <col customWidth="1" min="13" max="13" width="17.71"/>
    <col customWidth="1" min="14" max="14" width="24.14"/>
    <col customWidth="1" min="15" max="15" width="13.71"/>
    <col customWidth="1" min="16" max="16" width="15.43"/>
    <col customWidth="1" min="17" max="17" width="12.86"/>
    <col customWidth="1" min="18" max="18" width="13.43"/>
    <col customWidth="1" min="19" max="19" width="13.71"/>
    <col customWidth="1" min="20" max="26" width="10.71"/>
  </cols>
  <sheetData>
    <row r="2">
      <c r="A2" s="1" t="s">
        <v>0</v>
      </c>
      <c r="B2" s="1" t="s">
        <v>1</v>
      </c>
      <c r="K2" s="2" t="s">
        <v>2</v>
      </c>
      <c r="L2" s="3"/>
      <c r="M2" s="3"/>
      <c r="N2" s="3"/>
      <c r="O2" s="3"/>
      <c r="P2" s="3"/>
      <c r="Q2" s="3"/>
      <c r="R2" s="3"/>
      <c r="S2" s="4"/>
    </row>
    <row r="3">
      <c r="A3" s="5">
        <v>1.0</v>
      </c>
      <c r="B3" s="5">
        <v>0.5</v>
      </c>
      <c r="K3" s="6"/>
      <c r="L3" s="6"/>
      <c r="M3" s="6"/>
      <c r="N3" s="6"/>
      <c r="O3" s="6"/>
      <c r="P3" s="6"/>
      <c r="Q3" s="6"/>
      <c r="R3" s="6"/>
      <c r="S3" s="6"/>
    </row>
    <row r="4">
      <c r="A4" s="5">
        <v>2.0</v>
      </c>
      <c r="B4" s="5">
        <v>2.5</v>
      </c>
      <c r="K4" s="7" t="s">
        <v>3</v>
      </c>
      <c r="L4" s="8"/>
      <c r="M4" s="6"/>
      <c r="N4" s="6"/>
      <c r="O4" s="6"/>
      <c r="P4" s="6"/>
      <c r="Q4" s="6"/>
      <c r="R4" s="6"/>
      <c r="S4" s="6"/>
    </row>
    <row r="5">
      <c r="A5" s="5">
        <v>3.0</v>
      </c>
      <c r="B5" s="5">
        <v>2.0</v>
      </c>
      <c r="K5" s="5" t="s">
        <v>4</v>
      </c>
      <c r="L5" s="5">
        <v>0.9318356132188192</v>
      </c>
      <c r="M5" s="6"/>
      <c r="N5" s="6"/>
      <c r="O5" s="6"/>
      <c r="P5" s="6"/>
      <c r="Q5" s="6"/>
      <c r="R5" s="6"/>
      <c r="S5" s="6"/>
    </row>
    <row r="6">
      <c r="A6" s="5">
        <v>4.0</v>
      </c>
      <c r="B6" s="5">
        <v>4.0</v>
      </c>
      <c r="K6" s="5" t="s">
        <v>5</v>
      </c>
      <c r="L6" s="5">
        <v>0.868317610062893</v>
      </c>
      <c r="M6" s="6"/>
      <c r="N6" s="6"/>
      <c r="O6" s="6"/>
      <c r="P6" s="6"/>
      <c r="Q6" s="6"/>
      <c r="R6" s="6"/>
      <c r="S6" s="6"/>
    </row>
    <row r="7">
      <c r="A7" s="5">
        <v>5.0</v>
      </c>
      <c r="B7" s="5">
        <v>3.5</v>
      </c>
      <c r="K7" s="5" t="s">
        <v>6</v>
      </c>
      <c r="L7" s="5">
        <v>0.8419811320754716</v>
      </c>
      <c r="M7" s="6"/>
      <c r="N7" s="6"/>
      <c r="O7" s="6"/>
      <c r="P7" s="6"/>
      <c r="Q7" s="6"/>
      <c r="R7" s="6"/>
      <c r="S7" s="6"/>
    </row>
    <row r="8">
      <c r="A8" s="5">
        <v>6.0</v>
      </c>
      <c r="B8" s="5">
        <v>6.0</v>
      </c>
      <c r="K8" s="5" t="s">
        <v>7</v>
      </c>
      <c r="L8" s="5">
        <v>0.7734431367038471</v>
      </c>
      <c r="M8" s="6"/>
      <c r="N8" s="6"/>
      <c r="O8" s="6"/>
      <c r="P8" s="6"/>
      <c r="Q8" s="6"/>
      <c r="R8" s="6"/>
      <c r="S8" s="6"/>
    </row>
    <row r="9">
      <c r="A9" s="5">
        <v>7.0</v>
      </c>
      <c r="B9" s="5">
        <v>5.5</v>
      </c>
      <c r="K9" s="5" t="s">
        <v>8</v>
      </c>
      <c r="L9" s="5">
        <v>7.0</v>
      </c>
      <c r="M9" s="6"/>
      <c r="N9" s="6"/>
      <c r="O9" s="6"/>
      <c r="P9" s="6"/>
      <c r="Q9" s="6"/>
      <c r="R9" s="6"/>
      <c r="S9" s="6"/>
    </row>
    <row r="10">
      <c r="K10" s="6"/>
      <c r="L10" s="6"/>
      <c r="M10" s="6"/>
      <c r="N10" s="6"/>
      <c r="O10" s="6"/>
      <c r="P10" s="6"/>
      <c r="Q10" s="6"/>
      <c r="R10" s="6"/>
      <c r="S10" s="6"/>
    </row>
    <row r="11">
      <c r="K11" s="9" t="s">
        <v>9</v>
      </c>
      <c r="L11" s="10"/>
      <c r="M11" s="10"/>
      <c r="N11" s="10"/>
      <c r="O11" s="10"/>
      <c r="P11" s="8"/>
      <c r="Q11" s="6"/>
      <c r="R11" s="6"/>
      <c r="S11" s="6"/>
    </row>
    <row r="12">
      <c r="K12" s="11"/>
      <c r="L12" s="11" t="s">
        <v>10</v>
      </c>
      <c r="M12" s="11" t="s">
        <v>11</v>
      </c>
      <c r="N12" s="11" t="s">
        <v>12</v>
      </c>
      <c r="O12" s="11" t="s">
        <v>13</v>
      </c>
      <c r="P12" s="11" t="s">
        <v>14</v>
      </c>
      <c r="Q12" s="6"/>
      <c r="R12" s="6"/>
      <c r="S12" s="6"/>
    </row>
    <row r="13">
      <c r="K13" s="5" t="s">
        <v>2</v>
      </c>
      <c r="L13" s="5">
        <v>1.0</v>
      </c>
      <c r="M13" s="5">
        <v>19.723214285714285</v>
      </c>
      <c r="N13" s="5">
        <v>19.723214285714285</v>
      </c>
      <c r="O13" s="5">
        <v>32.97014925373132</v>
      </c>
      <c r="P13" s="5">
        <v>0.002245440086477789</v>
      </c>
      <c r="Q13" s="6"/>
      <c r="R13" s="6"/>
      <c r="S13" s="6"/>
    </row>
    <row r="14">
      <c r="K14" s="5" t="s">
        <v>15</v>
      </c>
      <c r="L14" s="5">
        <v>5.0</v>
      </c>
      <c r="M14" s="5">
        <v>2.99107142857143</v>
      </c>
      <c r="N14" s="5">
        <v>0.598214285714286</v>
      </c>
      <c r="O14" s="5"/>
      <c r="P14" s="5"/>
      <c r="Q14" s="6"/>
      <c r="R14" s="6"/>
      <c r="S14" s="6"/>
    </row>
    <row r="15">
      <c r="K15" s="5" t="s">
        <v>16</v>
      </c>
      <c r="L15" s="5">
        <v>6.0</v>
      </c>
      <c r="M15" s="5">
        <v>22.714285714285715</v>
      </c>
      <c r="N15" s="5"/>
      <c r="O15" s="5"/>
      <c r="P15" s="5"/>
      <c r="Q15" s="6"/>
      <c r="R15" s="6"/>
      <c r="S15" s="6"/>
    </row>
    <row r="16">
      <c r="K16" s="6"/>
      <c r="L16" s="6"/>
      <c r="M16" s="6"/>
      <c r="N16" s="6"/>
      <c r="O16" s="6"/>
      <c r="P16" s="6"/>
      <c r="Q16" s="6"/>
      <c r="R16" s="6"/>
      <c r="S16" s="6"/>
    </row>
    <row r="17">
      <c r="K17" s="11"/>
      <c r="L17" s="11" t="s">
        <v>17</v>
      </c>
      <c r="M17" s="11" t="s">
        <v>7</v>
      </c>
      <c r="N17" s="11" t="s">
        <v>18</v>
      </c>
      <c r="O17" s="11" t="s">
        <v>19</v>
      </c>
      <c r="P17" s="11" t="s">
        <v>20</v>
      </c>
      <c r="Q17" s="11" t="s">
        <v>21</v>
      </c>
      <c r="R17" s="11" t="s">
        <v>22</v>
      </c>
      <c r="S17" s="11" t="s">
        <v>23</v>
      </c>
    </row>
    <row r="18">
      <c r="K18" s="5" t="s">
        <v>24</v>
      </c>
      <c r="L18" s="5">
        <v>0.07142857142857073</v>
      </c>
      <c r="M18" s="5">
        <v>0.653678757775826</v>
      </c>
      <c r="N18" s="5">
        <v>0.10927167294162954</v>
      </c>
      <c r="O18" s="5">
        <v>0.9172370324298265</v>
      </c>
      <c r="P18" s="5">
        <v>-1.608906169651278</v>
      </c>
      <c r="Q18" s="5">
        <v>1.7517633125084195</v>
      </c>
      <c r="R18" s="5">
        <v>-1.608906169651278</v>
      </c>
      <c r="S18" s="5">
        <v>1.7517633125084195</v>
      </c>
    </row>
    <row r="19">
      <c r="A19" s="1" t="s">
        <v>0</v>
      </c>
      <c r="B19" s="1" t="s">
        <v>1</v>
      </c>
      <c r="K19" s="5" t="s">
        <v>0</v>
      </c>
      <c r="L19" s="5">
        <v>0.8392857142857144</v>
      </c>
      <c r="M19" s="5">
        <v>0.14616701378343663</v>
      </c>
      <c r="N19" s="5">
        <v>5.741963884746346</v>
      </c>
      <c r="O19" s="5">
        <v>0.002245440086477785</v>
      </c>
      <c r="P19" s="5">
        <v>0.46355144368480933</v>
      </c>
      <c r="Q19" s="5">
        <v>1.2150199848866194</v>
      </c>
      <c r="R19" s="5">
        <v>0.46355144368480933</v>
      </c>
      <c r="S19" s="5">
        <v>1.2150199848866194</v>
      </c>
    </row>
    <row r="20">
      <c r="A20" s="5">
        <v>1.0</v>
      </c>
      <c r="B20" s="5">
        <v>0.5</v>
      </c>
      <c r="K20" s="6"/>
      <c r="L20" s="6"/>
      <c r="M20" s="6"/>
      <c r="N20" s="6"/>
      <c r="O20" s="6"/>
      <c r="P20" s="6"/>
      <c r="Q20" s="6"/>
      <c r="R20" s="6"/>
      <c r="S20" s="6"/>
    </row>
    <row r="21" ht="15.75" customHeight="1">
      <c r="A21" s="5">
        <v>2.0</v>
      </c>
      <c r="B21" s="5">
        <v>2.5</v>
      </c>
      <c r="K21" s="9" t="s">
        <v>25</v>
      </c>
      <c r="L21" s="10"/>
      <c r="M21" s="8"/>
      <c r="N21" s="6"/>
      <c r="O21" s="9" t="s">
        <v>26</v>
      </c>
      <c r="P21" s="8"/>
      <c r="Q21" s="6"/>
      <c r="R21" s="6"/>
      <c r="S21" s="6"/>
    </row>
    <row r="22" ht="15.75" customHeight="1">
      <c r="A22" s="5">
        <v>3.0</v>
      </c>
      <c r="B22" s="5">
        <v>2.0</v>
      </c>
      <c r="K22" s="11" t="s">
        <v>27</v>
      </c>
      <c r="L22" s="11" t="s">
        <v>28</v>
      </c>
      <c r="M22" s="11" t="s">
        <v>15</v>
      </c>
      <c r="N22" s="6"/>
      <c r="O22" s="5" t="s">
        <v>0</v>
      </c>
      <c r="P22" s="5" t="s">
        <v>1</v>
      </c>
      <c r="Q22" s="6"/>
      <c r="R22" s="6"/>
      <c r="S22" s="6"/>
    </row>
    <row r="23" ht="15.75" customHeight="1">
      <c r="A23" s="5">
        <v>4.0</v>
      </c>
      <c r="B23" s="5">
        <v>4.0</v>
      </c>
      <c r="K23" s="5">
        <v>1.0</v>
      </c>
      <c r="L23" s="5">
        <v>0.9107142857142851</v>
      </c>
      <c r="M23" s="5">
        <v>-0.41071428571428514</v>
      </c>
      <c r="N23" s="6"/>
      <c r="O23" s="5">
        <v>1.0</v>
      </c>
      <c r="P23" s="5">
        <v>0.910714286</v>
      </c>
      <c r="Q23" s="6"/>
      <c r="R23" s="6"/>
      <c r="S23" s="6"/>
    </row>
    <row r="24" ht="15.75" customHeight="1">
      <c r="A24" s="5">
        <v>5.0</v>
      </c>
      <c r="B24" s="5">
        <v>3.5</v>
      </c>
      <c r="K24" s="5">
        <v>2.0</v>
      </c>
      <c r="L24" s="5">
        <v>1.7499999999999996</v>
      </c>
      <c r="M24" s="5">
        <v>0.7500000000000004</v>
      </c>
      <c r="N24" s="6"/>
      <c r="O24" s="5">
        <v>2.0</v>
      </c>
      <c r="P24" s="5">
        <v>1.75</v>
      </c>
      <c r="Q24" s="6"/>
      <c r="R24" s="6"/>
      <c r="S24" s="6"/>
    </row>
    <row r="25" ht="15.75" customHeight="1">
      <c r="A25" s="5">
        <v>6.0</v>
      </c>
      <c r="B25" s="5">
        <v>6.0</v>
      </c>
      <c r="K25" s="5">
        <v>3.0</v>
      </c>
      <c r="L25" s="5">
        <v>2.589285714285714</v>
      </c>
      <c r="M25" s="5">
        <v>-0.589285714285714</v>
      </c>
      <c r="N25" s="6"/>
      <c r="O25" s="5">
        <v>3.0</v>
      </c>
      <c r="P25" s="5">
        <v>2.589285714</v>
      </c>
      <c r="Q25" s="6"/>
      <c r="R25" s="6"/>
      <c r="S25" s="6"/>
    </row>
    <row r="26" ht="15.75" customHeight="1">
      <c r="A26" s="5">
        <v>7.0</v>
      </c>
      <c r="B26" s="5">
        <v>5.5</v>
      </c>
      <c r="K26" s="5">
        <v>4.0</v>
      </c>
      <c r="L26" s="5">
        <v>3.4285714285714284</v>
      </c>
      <c r="M26" s="5">
        <v>0.5714285714285716</v>
      </c>
      <c r="N26" s="6"/>
      <c r="O26" s="5">
        <v>4.0</v>
      </c>
      <c r="P26" s="5">
        <v>3.428571429</v>
      </c>
      <c r="Q26" s="6"/>
      <c r="R26" s="6"/>
      <c r="S26" s="6"/>
    </row>
    <row r="27" ht="15.75" customHeight="1">
      <c r="K27" s="5">
        <v>5.0</v>
      </c>
      <c r="L27" s="5">
        <v>4.267857142857142</v>
      </c>
      <c r="M27" s="5">
        <v>-0.7678571428571423</v>
      </c>
      <c r="N27" s="6"/>
      <c r="O27" s="5">
        <v>5.0</v>
      </c>
      <c r="P27" s="5">
        <v>4.267857143</v>
      </c>
      <c r="Q27" s="6"/>
      <c r="R27" s="6"/>
      <c r="S27" s="6"/>
    </row>
    <row r="28" ht="15.75" customHeight="1">
      <c r="K28" s="5">
        <v>6.0</v>
      </c>
      <c r="L28" s="5">
        <v>5.107142857142858</v>
      </c>
      <c r="M28" s="5">
        <v>0.8928571428571423</v>
      </c>
      <c r="N28" s="6"/>
      <c r="O28" s="5">
        <v>6.0</v>
      </c>
      <c r="P28" s="5">
        <v>5.107142857</v>
      </c>
      <c r="Q28" s="6"/>
      <c r="R28" s="6"/>
      <c r="S28" s="6"/>
    </row>
    <row r="29" ht="15.75" customHeight="1">
      <c r="K29" s="5">
        <v>7.0</v>
      </c>
      <c r="L29" s="5">
        <v>5.946428571428571</v>
      </c>
      <c r="M29" s="5">
        <v>-0.4464285714285712</v>
      </c>
      <c r="N29" s="6"/>
      <c r="O29" s="5">
        <v>7.0</v>
      </c>
      <c r="P29" s="5">
        <v>5.946428571</v>
      </c>
      <c r="Q29" s="6"/>
      <c r="R29" s="6"/>
      <c r="S29" s="6"/>
    </row>
    <row r="30" ht="15.75" customHeight="1"/>
    <row r="31" ht="15.75" customHeight="1"/>
    <row r="32" ht="15.75" customHeight="1"/>
    <row r="33" ht="15.75" customHeight="1">
      <c r="N33" s="1" t="s">
        <v>0</v>
      </c>
      <c r="O33" s="1" t="s">
        <v>1</v>
      </c>
      <c r="P33" s="1" t="s">
        <v>29</v>
      </c>
      <c r="Q33" s="1" t="s">
        <v>30</v>
      </c>
    </row>
    <row r="34" ht="15.75" customHeight="1">
      <c r="N34" s="5">
        <v>1.0</v>
      </c>
      <c r="O34" s="5">
        <v>0.5</v>
      </c>
      <c r="P34" s="5">
        <f t="shared" ref="P34:P40" si="1">N34*O34</f>
        <v>0.5</v>
      </c>
      <c r="Q34" s="5">
        <f t="shared" ref="Q34:Q40" si="2">N34*N34</f>
        <v>1</v>
      </c>
    </row>
    <row r="35" ht="15.75" customHeight="1">
      <c r="N35" s="5">
        <v>2.0</v>
      </c>
      <c r="O35" s="5">
        <v>2.5</v>
      </c>
      <c r="P35" s="5">
        <f t="shared" si="1"/>
        <v>5</v>
      </c>
      <c r="Q35" s="5">
        <f t="shared" si="2"/>
        <v>4</v>
      </c>
    </row>
    <row r="36" ht="15.75" customHeight="1">
      <c r="N36" s="5">
        <v>3.0</v>
      </c>
      <c r="O36" s="5">
        <v>2.0</v>
      </c>
      <c r="P36" s="5">
        <f t="shared" si="1"/>
        <v>6</v>
      </c>
      <c r="Q36" s="5">
        <f t="shared" si="2"/>
        <v>9</v>
      </c>
    </row>
    <row r="37" ht="15.75" customHeight="1">
      <c r="N37" s="5">
        <v>4.0</v>
      </c>
      <c r="O37" s="5">
        <v>4.0</v>
      </c>
      <c r="P37" s="5">
        <f t="shared" si="1"/>
        <v>16</v>
      </c>
      <c r="Q37" s="5">
        <f t="shared" si="2"/>
        <v>16</v>
      </c>
    </row>
    <row r="38" ht="15.75" customHeight="1">
      <c r="J38" s="12" t="s">
        <v>31</v>
      </c>
      <c r="L38" s="12" t="s">
        <v>32</v>
      </c>
      <c r="N38" s="5">
        <v>5.0</v>
      </c>
      <c r="O38" s="5">
        <v>3.5</v>
      </c>
      <c r="P38" s="5">
        <f t="shared" si="1"/>
        <v>17.5</v>
      </c>
      <c r="Q38" s="5">
        <f t="shared" si="2"/>
        <v>25</v>
      </c>
    </row>
    <row r="39" ht="15.75" customHeight="1">
      <c r="I39" s="12" t="s">
        <v>33</v>
      </c>
      <c r="J39" s="12" t="s">
        <v>34</v>
      </c>
      <c r="K39" s="12" t="s">
        <v>35</v>
      </c>
      <c r="L39" s="12" t="s">
        <v>36</v>
      </c>
      <c r="N39" s="5">
        <v>6.0</v>
      </c>
      <c r="O39" s="5">
        <v>6.0</v>
      </c>
      <c r="P39" s="5">
        <f t="shared" si="1"/>
        <v>36</v>
      </c>
      <c r="Q39" s="5">
        <f t="shared" si="2"/>
        <v>36</v>
      </c>
    </row>
    <row r="40" ht="15.75" customHeight="1">
      <c r="I40" s="13" t="s">
        <v>37</v>
      </c>
      <c r="N40" s="5">
        <v>7.0</v>
      </c>
      <c r="O40" s="5">
        <v>5.5</v>
      </c>
      <c r="P40" s="5">
        <f t="shared" si="1"/>
        <v>38.5</v>
      </c>
      <c r="Q40" s="5">
        <f t="shared" si="2"/>
        <v>49</v>
      </c>
    </row>
    <row r="41" ht="15.75" customHeight="1">
      <c r="M41" s="1" t="s">
        <v>38</v>
      </c>
      <c r="N41" s="1">
        <f t="shared" ref="N41:Q41" si="3">SUM(N34:N40)</f>
        <v>28</v>
      </c>
      <c r="O41" s="1">
        <f t="shared" si="3"/>
        <v>24</v>
      </c>
      <c r="P41" s="1">
        <f t="shared" si="3"/>
        <v>119.5</v>
      </c>
      <c r="Q41" s="1">
        <f t="shared" si="3"/>
        <v>140</v>
      </c>
    </row>
    <row r="42" ht="15.75" customHeight="1">
      <c r="I42" s="12" t="s">
        <v>39</v>
      </c>
      <c r="J42" s="12" t="s">
        <v>40</v>
      </c>
      <c r="M42" s="1" t="s">
        <v>41</v>
      </c>
      <c r="N42" s="1">
        <f t="shared" ref="N42:Q42" si="4">AVERAGE(N34:N40)</f>
        <v>4</v>
      </c>
      <c r="O42" s="1">
        <f t="shared" si="4"/>
        <v>3.428571429</v>
      </c>
      <c r="P42" s="1">
        <f t="shared" si="4"/>
        <v>17.07142857</v>
      </c>
      <c r="Q42" s="1">
        <f t="shared" si="4"/>
        <v>20</v>
      </c>
    </row>
    <row r="43" ht="15.75" customHeight="1">
      <c r="N43" s="14"/>
      <c r="O43" s="14"/>
      <c r="P43" s="14"/>
      <c r="Q43" s="14"/>
    </row>
    <row r="44" ht="15.75" customHeight="1">
      <c r="I44" s="12" t="s">
        <v>42</v>
      </c>
      <c r="J44" s="12" t="s">
        <v>43</v>
      </c>
      <c r="M44" s="15" t="s">
        <v>33</v>
      </c>
      <c r="N44" s="9">
        <f>((N40*P41)-(N41*O41))/(N40*Q41-(N41)^2)</f>
        <v>0.8392857143</v>
      </c>
      <c r="O44" s="10"/>
      <c r="P44" s="10"/>
      <c r="Q44" s="8"/>
    </row>
    <row r="45" ht="15.75" customHeight="1">
      <c r="M45" s="15" t="s">
        <v>39</v>
      </c>
      <c r="N45" s="16">
        <f>O42-(N44*N42)</f>
        <v>0.07142857143</v>
      </c>
      <c r="O45" s="10"/>
      <c r="P45" s="10"/>
      <c r="Q45" s="8"/>
    </row>
    <row r="46" ht="15.75" customHeight="1">
      <c r="M46" s="15" t="s">
        <v>1</v>
      </c>
      <c r="N46" s="16" t="s">
        <v>44</v>
      </c>
      <c r="O46" s="10"/>
      <c r="P46" s="10"/>
      <c r="Q46" s="8"/>
    </row>
    <row r="47" ht="15.75" customHeight="1"/>
    <row r="48" ht="15.75" customHeight="1"/>
    <row r="49" ht="15.75" customHeight="1"/>
    <row r="50" ht="15.75" customHeight="1"/>
    <row r="51" ht="15.75" customHeight="1">
      <c r="N51" s="1" t="s">
        <v>0</v>
      </c>
      <c r="O51" s="1" t="s">
        <v>1</v>
      </c>
      <c r="P51" s="1" t="s">
        <v>29</v>
      </c>
      <c r="Q51" s="1" t="s">
        <v>30</v>
      </c>
    </row>
    <row r="52" ht="15.75" customHeight="1">
      <c r="N52" s="5">
        <v>1.0</v>
      </c>
      <c r="O52" s="5">
        <v>7.0</v>
      </c>
      <c r="P52" s="5">
        <f t="shared" ref="P52:P59" si="5">N52*O52</f>
        <v>7</v>
      </c>
      <c r="Q52" s="5">
        <f t="shared" ref="Q52:Q59" si="6">N52*N52</f>
        <v>1</v>
      </c>
    </row>
    <row r="53" ht="15.75" customHeight="1">
      <c r="N53" s="5">
        <v>2.0</v>
      </c>
      <c r="O53" s="5">
        <v>5.0</v>
      </c>
      <c r="P53" s="5">
        <f t="shared" si="5"/>
        <v>10</v>
      </c>
      <c r="Q53" s="5">
        <f t="shared" si="6"/>
        <v>4</v>
      </c>
    </row>
    <row r="54" ht="15.75" customHeight="1">
      <c r="N54" s="5">
        <v>3.0</v>
      </c>
      <c r="O54" s="5">
        <v>6.0</v>
      </c>
      <c r="P54" s="5">
        <f t="shared" si="5"/>
        <v>18</v>
      </c>
      <c r="Q54" s="5">
        <f t="shared" si="6"/>
        <v>9</v>
      </c>
    </row>
    <row r="55" ht="15.75" customHeight="1">
      <c r="N55" s="5">
        <v>4.0</v>
      </c>
      <c r="O55" s="5">
        <v>3.0</v>
      </c>
      <c r="P55" s="5">
        <f t="shared" si="5"/>
        <v>12</v>
      </c>
      <c r="Q55" s="5">
        <f t="shared" si="6"/>
        <v>16</v>
      </c>
    </row>
    <row r="56" ht="15.75" customHeight="1">
      <c r="C56" s="12" t="s">
        <v>31</v>
      </c>
      <c r="N56" s="5">
        <v>5.0</v>
      </c>
      <c r="O56" s="5">
        <v>4.0</v>
      </c>
      <c r="P56" s="5">
        <f t="shared" si="5"/>
        <v>20</v>
      </c>
      <c r="Q56" s="5">
        <f t="shared" si="6"/>
        <v>25</v>
      </c>
    </row>
    <row r="57" ht="15.75" customHeight="1">
      <c r="B57" s="12" t="s">
        <v>33</v>
      </c>
      <c r="C57" s="12" t="s">
        <v>34</v>
      </c>
      <c r="D57" s="12" t="s">
        <v>35</v>
      </c>
      <c r="E57" s="17" t="s">
        <v>45</v>
      </c>
      <c r="F57" s="12" t="s">
        <v>32</v>
      </c>
      <c r="N57" s="5">
        <v>6.0</v>
      </c>
      <c r="O57" s="5">
        <v>2.6</v>
      </c>
      <c r="P57" s="5">
        <f t="shared" si="5"/>
        <v>15.6</v>
      </c>
      <c r="Q57" s="5">
        <f t="shared" si="6"/>
        <v>36</v>
      </c>
    </row>
    <row r="58" ht="15.75" customHeight="1">
      <c r="B58" s="13" t="s">
        <v>37</v>
      </c>
      <c r="N58" s="5">
        <v>7.0</v>
      </c>
      <c r="O58" s="5">
        <v>2.0</v>
      </c>
      <c r="P58" s="5">
        <f t="shared" si="5"/>
        <v>14</v>
      </c>
      <c r="Q58" s="5">
        <f t="shared" si="6"/>
        <v>49</v>
      </c>
    </row>
    <row r="59" ht="15.75" customHeight="1">
      <c r="B59" s="13"/>
      <c r="C59" s="13"/>
      <c r="D59" s="13"/>
      <c r="E59" s="13"/>
      <c r="F59" s="18"/>
      <c r="N59" s="5">
        <v>8.0</v>
      </c>
      <c r="O59" s="5">
        <v>0.6</v>
      </c>
      <c r="P59" s="5">
        <f t="shared" si="5"/>
        <v>4.8</v>
      </c>
      <c r="Q59" s="5">
        <f t="shared" si="6"/>
        <v>64</v>
      </c>
    </row>
    <row r="60" ht="15.75" customHeight="1">
      <c r="M60" s="1" t="s">
        <v>38</v>
      </c>
      <c r="N60" s="1">
        <f t="shared" ref="N60:Q60" si="7">SUM(N52:N59)</f>
        <v>36</v>
      </c>
      <c r="O60" s="1">
        <f t="shared" si="7"/>
        <v>30.2</v>
      </c>
      <c r="P60" s="1">
        <f t="shared" si="7"/>
        <v>101.4</v>
      </c>
      <c r="Q60" s="1">
        <f t="shared" si="7"/>
        <v>204</v>
      </c>
    </row>
    <row r="61" ht="15.75" customHeight="1">
      <c r="B61" s="12" t="s">
        <v>39</v>
      </c>
      <c r="C61" s="12" t="s">
        <v>40</v>
      </c>
      <c r="M61" s="1" t="s">
        <v>41</v>
      </c>
      <c r="N61" s="1">
        <f t="shared" ref="N61:Q61" si="8">AVERAGE(N52:N59)</f>
        <v>4.5</v>
      </c>
      <c r="O61" s="1">
        <f t="shared" si="8"/>
        <v>3.775</v>
      </c>
      <c r="P61" s="1">
        <f t="shared" si="8"/>
        <v>12.675</v>
      </c>
      <c r="Q61" s="1">
        <f t="shared" si="8"/>
        <v>25.5</v>
      </c>
    </row>
    <row r="62" ht="15.75" customHeight="1">
      <c r="N62" s="14"/>
      <c r="O62" s="14"/>
      <c r="P62" s="14"/>
      <c r="Q62" s="14"/>
    </row>
    <row r="63" ht="15.75" customHeight="1">
      <c r="B63" s="12" t="s">
        <v>42</v>
      </c>
      <c r="C63" s="12" t="s">
        <v>43</v>
      </c>
      <c r="M63" s="15" t="s">
        <v>33</v>
      </c>
      <c r="N63" s="9">
        <f>((N59*P60)-(N60*O60))/(N59*Q60-(N60)^2)</f>
        <v>-0.8214285714</v>
      </c>
      <c r="O63" s="10"/>
      <c r="P63" s="10"/>
      <c r="Q63" s="8"/>
    </row>
    <row r="64" ht="15.75" customHeight="1">
      <c r="M64" s="15" t="s">
        <v>39</v>
      </c>
      <c r="N64" s="16">
        <f>O61-(N63*N61)</f>
        <v>7.471428571</v>
      </c>
      <c r="O64" s="10"/>
      <c r="P64" s="10"/>
      <c r="Q64" s="8"/>
    </row>
    <row r="65" ht="15.75" customHeight="1">
      <c r="M65" s="15" t="s">
        <v>1</v>
      </c>
      <c r="N65" s="19" t="s">
        <v>46</v>
      </c>
      <c r="O65" s="10"/>
      <c r="P65" s="10"/>
      <c r="Q65" s="8"/>
    </row>
    <row r="66" ht="15.75" customHeight="1"/>
    <row r="67" ht="15.75" customHeight="1"/>
    <row r="68" ht="15.75" customHeight="1">
      <c r="N68" s="12">
        <v>7.471428571428573</v>
      </c>
    </row>
    <row r="69" ht="15.75" customHeight="1"/>
    <row r="70" ht="15.75" customHeight="1"/>
    <row r="71" ht="15.75" customHeight="1">
      <c r="M71" s="17" t="s">
        <v>47</v>
      </c>
    </row>
    <row r="72" ht="15.75" customHeight="1">
      <c r="M72" s="17" t="s">
        <v>48</v>
      </c>
    </row>
    <row r="73" ht="15.75" customHeight="1">
      <c r="M73" s="17" t="s">
        <v>49</v>
      </c>
    </row>
    <row r="74" ht="15.75" customHeight="1">
      <c r="M74" s="17" t="s">
        <v>50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N45:Q45"/>
    <mergeCell ref="N46:Q46"/>
    <mergeCell ref="B58:F58"/>
    <mergeCell ref="N63:Q63"/>
    <mergeCell ref="N64:Q64"/>
    <mergeCell ref="N65:Q65"/>
    <mergeCell ref="K2:S2"/>
    <mergeCell ref="K4:L4"/>
    <mergeCell ref="K11:P11"/>
    <mergeCell ref="K21:M21"/>
    <mergeCell ref="O21:P21"/>
    <mergeCell ref="I40:M40"/>
    <mergeCell ref="N44:Q4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8.71"/>
    <col customWidth="1" min="5" max="5" width="25.14"/>
    <col customWidth="1" min="6" max="7" width="17.71"/>
  </cols>
  <sheetData>
    <row r="1">
      <c r="A1" s="20"/>
      <c r="B1" s="21" t="s">
        <v>0</v>
      </c>
      <c r="C1" s="22" t="s">
        <v>1</v>
      </c>
      <c r="D1" s="23" t="s">
        <v>51</v>
      </c>
      <c r="E1" s="23" t="s">
        <v>52</v>
      </c>
      <c r="F1" s="23" t="s">
        <v>30</v>
      </c>
    </row>
    <row r="2">
      <c r="A2" s="20"/>
      <c r="B2" s="24">
        <v>1.0</v>
      </c>
      <c r="C2" s="25">
        <v>5.0</v>
      </c>
      <c r="D2" s="26">
        <f t="shared" ref="D2:D6" si="1">LN(C2)</f>
        <v>1.609437912</v>
      </c>
      <c r="E2" s="26">
        <f t="shared" ref="E2:E6" si="2">D2*B2</f>
        <v>1.609437912</v>
      </c>
      <c r="F2" s="26">
        <f t="shared" ref="F2:F6" si="3">B2^2</f>
        <v>1</v>
      </c>
    </row>
    <row r="3">
      <c r="A3" s="20"/>
      <c r="B3" s="24">
        <v>2.0</v>
      </c>
      <c r="C3" s="25">
        <v>6.6</v>
      </c>
      <c r="D3" s="26">
        <f t="shared" si="1"/>
        <v>1.887069649</v>
      </c>
      <c r="E3" s="26">
        <f t="shared" si="2"/>
        <v>3.774139298</v>
      </c>
      <c r="F3" s="26">
        <f t="shared" si="3"/>
        <v>4</v>
      </c>
    </row>
    <row r="4">
      <c r="A4" s="20"/>
      <c r="B4" s="24">
        <v>3.0</v>
      </c>
      <c r="C4" s="25">
        <v>8.5</v>
      </c>
      <c r="D4" s="26">
        <f t="shared" si="1"/>
        <v>2.140066163</v>
      </c>
      <c r="E4" s="26">
        <f t="shared" si="2"/>
        <v>6.42019849</v>
      </c>
      <c r="F4" s="26">
        <f t="shared" si="3"/>
        <v>9</v>
      </c>
    </row>
    <row r="5">
      <c r="A5" s="20"/>
      <c r="B5" s="24">
        <v>4.0</v>
      </c>
      <c r="C5" s="25">
        <v>10.8</v>
      </c>
      <c r="D5" s="26">
        <f t="shared" si="1"/>
        <v>2.379546134</v>
      </c>
      <c r="E5" s="26">
        <f t="shared" si="2"/>
        <v>9.518184537</v>
      </c>
      <c r="F5" s="26">
        <f t="shared" si="3"/>
        <v>16</v>
      </c>
    </row>
    <row r="6">
      <c r="A6" s="20"/>
      <c r="B6" s="24">
        <v>5.0</v>
      </c>
      <c r="C6" s="25">
        <v>14.2</v>
      </c>
      <c r="D6" s="26">
        <f t="shared" si="1"/>
        <v>2.653241965</v>
      </c>
      <c r="E6" s="26">
        <f t="shared" si="2"/>
        <v>13.26620982</v>
      </c>
      <c r="F6" s="26">
        <f t="shared" si="3"/>
        <v>25</v>
      </c>
    </row>
    <row r="7">
      <c r="A7" s="27" t="s">
        <v>53</v>
      </c>
      <c r="B7" s="28">
        <f t="shared" ref="B7:F7" si="4">SUM(B2:B6)</f>
        <v>15</v>
      </c>
      <c r="C7" s="29">
        <f t="shared" si="4"/>
        <v>45.1</v>
      </c>
      <c r="D7" s="28">
        <f t="shared" si="4"/>
        <v>10.66936182</v>
      </c>
      <c r="E7" s="29">
        <f t="shared" si="4"/>
        <v>34.58817006</v>
      </c>
      <c r="F7" s="28">
        <f t="shared" si="4"/>
        <v>55</v>
      </c>
    </row>
    <row r="8">
      <c r="A8" s="23" t="s">
        <v>54</v>
      </c>
      <c r="B8" s="28">
        <f t="shared" ref="B8:F8" si="5">AVERAGE(B2:B6)</f>
        <v>3</v>
      </c>
      <c r="C8" s="29">
        <f t="shared" si="5"/>
        <v>9.02</v>
      </c>
      <c r="D8" s="28">
        <f t="shared" si="5"/>
        <v>2.133872365</v>
      </c>
      <c r="E8" s="29">
        <f t="shared" si="5"/>
        <v>6.917634012</v>
      </c>
      <c r="F8" s="29">
        <f t="shared" si="5"/>
        <v>11</v>
      </c>
    </row>
    <row r="10">
      <c r="A10" s="1" t="s">
        <v>0</v>
      </c>
      <c r="B10" s="1" t="s">
        <v>1</v>
      </c>
      <c r="D10" s="17" t="s">
        <v>33</v>
      </c>
      <c r="E10" s="12">
        <f>((B6*E7)-(B7*D7))/((B6*F7)-(B7^2))</f>
        <v>0.2580084589</v>
      </c>
    </row>
    <row r="11">
      <c r="A11" s="5">
        <v>1.0</v>
      </c>
      <c r="B11" s="30">
        <v>4.5</v>
      </c>
      <c r="D11" s="17" t="s">
        <v>39</v>
      </c>
      <c r="E11" s="12">
        <f>D8-(E10*B8)</f>
        <v>1.359846988</v>
      </c>
    </row>
    <row r="12">
      <c r="A12" s="5">
        <v>2.0</v>
      </c>
      <c r="B12" s="30">
        <v>6.0</v>
      </c>
    </row>
    <row r="13">
      <c r="A13" s="5">
        <v>3.0</v>
      </c>
      <c r="B13" s="30">
        <v>9.0</v>
      </c>
      <c r="D13" s="17" t="s">
        <v>55</v>
      </c>
      <c r="E13" s="12">
        <f>EXP(E11)</f>
        <v>3.895597183</v>
      </c>
    </row>
    <row r="14">
      <c r="A14" s="5">
        <v>4.0</v>
      </c>
      <c r="B14" s="30">
        <v>12.0</v>
      </c>
      <c r="D14" s="17" t="s">
        <v>56</v>
      </c>
      <c r="E14" s="12">
        <f>E10</f>
        <v>0.2580084589</v>
      </c>
    </row>
    <row r="15">
      <c r="A15" s="31">
        <v>5.0</v>
      </c>
      <c r="B15" s="32">
        <v>17.0</v>
      </c>
    </row>
    <row r="16">
      <c r="A16" s="32">
        <v>6.0</v>
      </c>
      <c r="B16" s="32">
        <v>24.0</v>
      </c>
      <c r="D16" s="17" t="s">
        <v>1</v>
      </c>
      <c r="E16" s="17" t="s">
        <v>57</v>
      </c>
    </row>
    <row r="18">
      <c r="D18" s="17" t="s">
        <v>55</v>
      </c>
      <c r="E18" s="17" t="s">
        <v>58</v>
      </c>
    </row>
    <row r="19">
      <c r="D19" s="17" t="s">
        <v>56</v>
      </c>
      <c r="E19" s="17" t="s">
        <v>33</v>
      </c>
    </row>
    <row r="22">
      <c r="C22" s="12" t="s">
        <v>33</v>
      </c>
      <c r="D22" s="12" t="s">
        <v>31</v>
      </c>
      <c r="E22" s="17" t="s">
        <v>59</v>
      </c>
      <c r="F22" s="17" t="s">
        <v>60</v>
      </c>
    </row>
    <row r="23">
      <c r="C23" s="18" t="s">
        <v>61</v>
      </c>
    </row>
    <row r="24">
      <c r="G24" s="14"/>
    </row>
    <row r="25">
      <c r="C25" s="12" t="s">
        <v>39</v>
      </c>
      <c r="D25" s="17" t="s">
        <v>62</v>
      </c>
      <c r="G25" s="14"/>
    </row>
    <row r="27">
      <c r="C27" s="12" t="s">
        <v>42</v>
      </c>
      <c r="D27" s="12" t="s">
        <v>43</v>
      </c>
      <c r="E27" s="33" t="s">
        <v>63</v>
      </c>
      <c r="F27" s="17" t="s">
        <v>64</v>
      </c>
      <c r="G27" s="34"/>
    </row>
    <row r="29">
      <c r="A29" s="20"/>
      <c r="B29" s="21" t="s">
        <v>0</v>
      </c>
      <c r="C29" s="22" t="s">
        <v>1</v>
      </c>
      <c r="D29" s="23" t="s">
        <v>51</v>
      </c>
      <c r="E29" s="23" t="s">
        <v>52</v>
      </c>
      <c r="F29" s="23" t="s">
        <v>30</v>
      </c>
    </row>
    <row r="30">
      <c r="A30" s="20"/>
      <c r="B30" s="24">
        <v>1.0</v>
      </c>
      <c r="C30" s="25">
        <v>4.5</v>
      </c>
      <c r="D30" s="26">
        <f t="shared" ref="D30:D35" si="6">LN(C30)</f>
        <v>1.504077397</v>
      </c>
      <c r="E30" s="26">
        <f t="shared" ref="E30:E35" si="7">D30*B30</f>
        <v>1.504077397</v>
      </c>
      <c r="F30" s="26">
        <f t="shared" ref="F30:F35" si="8">B30^2</f>
        <v>1</v>
      </c>
    </row>
    <row r="31">
      <c r="A31" s="20"/>
      <c r="B31" s="24">
        <v>2.0</v>
      </c>
      <c r="C31" s="25">
        <v>6.0</v>
      </c>
      <c r="D31" s="26">
        <f t="shared" si="6"/>
        <v>1.791759469</v>
      </c>
      <c r="E31" s="26">
        <f t="shared" si="7"/>
        <v>3.583518938</v>
      </c>
      <c r="F31" s="26">
        <f t="shared" si="8"/>
        <v>4</v>
      </c>
    </row>
    <row r="32">
      <c r="A32" s="20"/>
      <c r="B32" s="24">
        <v>3.0</v>
      </c>
      <c r="C32" s="25">
        <v>9.0</v>
      </c>
      <c r="D32" s="26">
        <f t="shared" si="6"/>
        <v>2.197224577</v>
      </c>
      <c r="E32" s="26">
        <f t="shared" si="7"/>
        <v>6.591673732</v>
      </c>
      <c r="F32" s="26">
        <f t="shared" si="8"/>
        <v>9</v>
      </c>
    </row>
    <row r="33">
      <c r="A33" s="20"/>
      <c r="B33" s="24">
        <v>4.0</v>
      </c>
      <c r="C33" s="25">
        <v>12.0</v>
      </c>
      <c r="D33" s="26">
        <f t="shared" si="6"/>
        <v>2.48490665</v>
      </c>
      <c r="E33" s="26">
        <f t="shared" si="7"/>
        <v>9.939626599</v>
      </c>
      <c r="F33" s="26">
        <f t="shared" si="8"/>
        <v>16</v>
      </c>
    </row>
    <row r="34">
      <c r="A34" s="20"/>
      <c r="B34" s="24">
        <v>5.0</v>
      </c>
      <c r="C34" s="25">
        <v>17.0</v>
      </c>
      <c r="D34" s="26">
        <f t="shared" si="6"/>
        <v>2.833213344</v>
      </c>
      <c r="E34" s="26">
        <f t="shared" si="7"/>
        <v>14.16606672</v>
      </c>
      <c r="F34" s="26">
        <f t="shared" si="8"/>
        <v>25</v>
      </c>
    </row>
    <row r="35">
      <c r="A35" s="35"/>
      <c r="B35" s="32">
        <v>6.0</v>
      </c>
      <c r="C35" s="32">
        <v>24.0</v>
      </c>
      <c r="D35" s="26">
        <f t="shared" si="6"/>
        <v>3.17805383</v>
      </c>
      <c r="E35" s="26">
        <f t="shared" si="7"/>
        <v>19.06832298</v>
      </c>
      <c r="F35" s="26">
        <f t="shared" si="8"/>
        <v>36</v>
      </c>
    </row>
    <row r="36">
      <c r="A36" s="27" t="s">
        <v>53</v>
      </c>
      <c r="B36" s="28">
        <f t="shared" ref="B36:F36" si="9">SUM(B30:B35)</f>
        <v>21</v>
      </c>
      <c r="C36" s="29">
        <f t="shared" si="9"/>
        <v>72.5</v>
      </c>
      <c r="D36" s="28">
        <f t="shared" si="9"/>
        <v>13.98923527</v>
      </c>
      <c r="E36" s="29">
        <f t="shared" si="9"/>
        <v>54.85328637</v>
      </c>
      <c r="F36" s="28">
        <f t="shared" si="9"/>
        <v>91</v>
      </c>
    </row>
    <row r="37">
      <c r="A37" s="23" t="s">
        <v>54</v>
      </c>
      <c r="B37" s="28">
        <f t="shared" ref="B37:F37" si="10">AVERAGE(B30:B35)</f>
        <v>3.5</v>
      </c>
      <c r="C37" s="29">
        <f t="shared" si="10"/>
        <v>12.08333333</v>
      </c>
      <c r="D37" s="28">
        <f t="shared" si="10"/>
        <v>2.331539211</v>
      </c>
      <c r="E37" s="29">
        <f t="shared" si="10"/>
        <v>9.142214395</v>
      </c>
      <c r="F37" s="29">
        <f t="shared" si="10"/>
        <v>15.16666667</v>
      </c>
    </row>
    <row r="39">
      <c r="D39" s="17" t="s">
        <v>33</v>
      </c>
      <c r="E39" s="12">
        <f>((B35*E36)-(B36*D36))/((B35*F36)-(B36^2))</f>
        <v>0.3366264533</v>
      </c>
    </row>
    <row r="40">
      <c r="D40" s="17" t="s">
        <v>39</v>
      </c>
      <c r="E40" s="12">
        <f>D37-(E39*B37)</f>
        <v>1.153346625</v>
      </c>
    </row>
    <row r="42">
      <c r="D42" s="17" t="s">
        <v>55</v>
      </c>
      <c r="E42" s="12">
        <f>EXP(E40)</f>
        <v>3.168779902</v>
      </c>
    </row>
    <row r="43">
      <c r="D43" s="17" t="s">
        <v>56</v>
      </c>
      <c r="E43" s="12">
        <f>E39</f>
        <v>0.3366264533</v>
      </c>
    </row>
    <row r="45">
      <c r="D45" s="17" t="s">
        <v>1</v>
      </c>
      <c r="E45" s="17" t="s">
        <v>65</v>
      </c>
    </row>
  </sheetData>
  <mergeCells count="1">
    <mergeCell ref="C23:G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0"/>
  <cols>
    <col customWidth="1" min="6" max="6" width="21.29"/>
    <col customWidth="1" min="8" max="8" width="20.43"/>
    <col customWidth="1" min="11" max="11" width="19.14"/>
  </cols>
  <sheetData>
    <row r="1">
      <c r="A1" s="20"/>
      <c r="B1" s="21" t="s">
        <v>0</v>
      </c>
      <c r="C1" s="22" t="s">
        <v>1</v>
      </c>
      <c r="D1" s="23" t="s">
        <v>51</v>
      </c>
      <c r="E1" s="23" t="s">
        <v>66</v>
      </c>
      <c r="F1" s="23" t="s">
        <v>67</v>
      </c>
      <c r="G1" s="23" t="s">
        <v>68</v>
      </c>
      <c r="H1" s="23" t="s">
        <v>69</v>
      </c>
      <c r="I1" s="36" t="s">
        <v>70</v>
      </c>
      <c r="J1" s="36" t="s">
        <v>71</v>
      </c>
      <c r="K1" s="36" t="s">
        <v>72</v>
      </c>
      <c r="L1" s="36" t="s">
        <v>73</v>
      </c>
    </row>
    <row r="2">
      <c r="A2" s="20"/>
      <c r="B2" s="24">
        <v>1.0</v>
      </c>
      <c r="C2" s="25">
        <v>3.5</v>
      </c>
      <c r="D2" s="26">
        <f t="shared" ref="D2:D6" si="3">LN(C2)</f>
        <v>1.252762968</v>
      </c>
      <c r="E2" s="26">
        <f t="shared" ref="E2:F2" si="1">LOG10(B2)</f>
        <v>0</v>
      </c>
      <c r="F2" s="26">
        <f t="shared" si="1"/>
        <v>0.5440680444</v>
      </c>
      <c r="G2" s="26">
        <f t="shared" ref="G2:G6" si="5">E2*F2</f>
        <v>0</v>
      </c>
      <c r="H2" s="26">
        <f t="shared" ref="H2:H6" si="6">(E2)^2</f>
        <v>0</v>
      </c>
      <c r="I2" s="37">
        <f t="shared" ref="I2:J2" si="2">1/B2</f>
        <v>1</v>
      </c>
      <c r="J2" s="37">
        <f t="shared" si="2"/>
        <v>0.2857142857</v>
      </c>
      <c r="K2" s="37">
        <f t="shared" ref="K2:K6" si="8">I2*J2</f>
        <v>0.2857142857</v>
      </c>
      <c r="L2" s="37">
        <f t="shared" ref="L2:L6" si="9">(I2)^2</f>
        <v>1</v>
      </c>
    </row>
    <row r="3">
      <c r="A3" s="20"/>
      <c r="B3" s="24">
        <v>2.0</v>
      </c>
      <c r="C3" s="25">
        <v>5.5</v>
      </c>
      <c r="D3" s="26">
        <f t="shared" si="3"/>
        <v>1.704748092</v>
      </c>
      <c r="E3" s="26">
        <f t="shared" ref="E3:F3" si="4">LOG10(B3)</f>
        <v>0.3010299957</v>
      </c>
      <c r="F3" s="26">
        <f t="shared" si="4"/>
        <v>0.7403626895</v>
      </c>
      <c r="G3" s="26">
        <f t="shared" si="5"/>
        <v>0.2228713772</v>
      </c>
      <c r="H3" s="26">
        <f t="shared" si="6"/>
        <v>0.09061905829</v>
      </c>
      <c r="I3" s="37">
        <f t="shared" ref="I3:J3" si="7">1/B3</f>
        <v>0.5</v>
      </c>
      <c r="J3" s="37">
        <f t="shared" si="7"/>
        <v>0.1818181818</v>
      </c>
      <c r="K3" s="37">
        <f t="shared" si="8"/>
        <v>0.09090909091</v>
      </c>
      <c r="L3" s="37">
        <f t="shared" si="9"/>
        <v>0.25</v>
      </c>
    </row>
    <row r="4">
      <c r="A4" s="20"/>
      <c r="B4" s="24">
        <v>3.0</v>
      </c>
      <c r="C4" s="25">
        <v>6.8</v>
      </c>
      <c r="D4" s="26">
        <f t="shared" si="3"/>
        <v>1.916922612</v>
      </c>
      <c r="E4" s="26">
        <f t="shared" ref="E4:F4" si="10">LOG10(B4)</f>
        <v>0.4771212547</v>
      </c>
      <c r="F4" s="26">
        <f t="shared" si="10"/>
        <v>0.8325089127</v>
      </c>
      <c r="G4" s="26">
        <f t="shared" si="5"/>
        <v>0.397207697</v>
      </c>
      <c r="H4" s="26">
        <f t="shared" si="6"/>
        <v>0.2276446917</v>
      </c>
      <c r="I4" s="37">
        <f t="shared" ref="I4:J4" si="11">1/B4</f>
        <v>0.3333333333</v>
      </c>
      <c r="J4" s="37">
        <f t="shared" si="11"/>
        <v>0.1470588235</v>
      </c>
      <c r="K4" s="37">
        <f t="shared" si="8"/>
        <v>0.04901960784</v>
      </c>
      <c r="L4" s="37">
        <f t="shared" si="9"/>
        <v>0.1111111111</v>
      </c>
    </row>
    <row r="5">
      <c r="A5" s="20"/>
      <c r="B5" s="24">
        <v>4.0</v>
      </c>
      <c r="C5" s="25">
        <v>7.8</v>
      </c>
      <c r="D5" s="26">
        <f t="shared" si="3"/>
        <v>2.054123734</v>
      </c>
      <c r="E5" s="26">
        <f t="shared" ref="E5:F5" si="12">LOG10(B5)</f>
        <v>0.6020599913</v>
      </c>
      <c r="F5" s="26">
        <f t="shared" si="12"/>
        <v>0.8920946027</v>
      </c>
      <c r="G5" s="26">
        <f t="shared" si="5"/>
        <v>0.5370944688</v>
      </c>
      <c r="H5" s="26">
        <f t="shared" si="6"/>
        <v>0.3624762332</v>
      </c>
      <c r="I5" s="37">
        <f t="shared" ref="I5:J5" si="13">1/B5</f>
        <v>0.25</v>
      </c>
      <c r="J5" s="37">
        <f t="shared" si="13"/>
        <v>0.1282051282</v>
      </c>
      <c r="K5" s="37">
        <f t="shared" si="8"/>
        <v>0.03205128205</v>
      </c>
      <c r="L5" s="37">
        <f t="shared" si="9"/>
        <v>0.0625</v>
      </c>
    </row>
    <row r="6">
      <c r="A6" s="20"/>
      <c r="B6" s="24">
        <v>5.0</v>
      </c>
      <c r="C6" s="25">
        <v>8.3</v>
      </c>
      <c r="D6" s="26">
        <f t="shared" si="3"/>
        <v>2.116255515</v>
      </c>
      <c r="E6" s="26">
        <f t="shared" ref="E6:F6" si="14">LOG10(B6)</f>
        <v>0.6989700043</v>
      </c>
      <c r="F6" s="26">
        <f t="shared" si="14"/>
        <v>0.9190780924</v>
      </c>
      <c r="G6" s="26">
        <f t="shared" si="5"/>
        <v>0.6424080182</v>
      </c>
      <c r="H6" s="26">
        <f t="shared" si="6"/>
        <v>0.488559067</v>
      </c>
      <c r="I6" s="37">
        <f t="shared" ref="I6:J6" si="15">1/B6</f>
        <v>0.2</v>
      </c>
      <c r="J6" s="37">
        <f t="shared" si="15"/>
        <v>0.1204819277</v>
      </c>
      <c r="K6" s="37">
        <f t="shared" si="8"/>
        <v>0.02409638554</v>
      </c>
      <c r="L6" s="37">
        <f t="shared" si="9"/>
        <v>0.04</v>
      </c>
    </row>
    <row r="7">
      <c r="A7" s="27" t="s">
        <v>53</v>
      </c>
      <c r="B7" s="28">
        <f t="shared" ref="B7:L7" si="16">SUM(B2:B6)</f>
        <v>15</v>
      </c>
      <c r="C7" s="29">
        <f t="shared" si="16"/>
        <v>31.9</v>
      </c>
      <c r="D7" s="28">
        <f t="shared" si="16"/>
        <v>9.044812921</v>
      </c>
      <c r="E7" s="28">
        <f t="shared" si="16"/>
        <v>2.079181246</v>
      </c>
      <c r="F7" s="28">
        <f t="shared" si="16"/>
        <v>3.928112342</v>
      </c>
      <c r="G7" s="28">
        <f t="shared" si="16"/>
        <v>1.799581561</v>
      </c>
      <c r="H7" s="28">
        <f t="shared" si="16"/>
        <v>1.16929905</v>
      </c>
      <c r="I7" s="38">
        <f t="shared" si="16"/>
        <v>2.283333333</v>
      </c>
      <c r="J7" s="38">
        <f t="shared" si="16"/>
        <v>0.863278347</v>
      </c>
      <c r="K7" s="38">
        <f t="shared" si="16"/>
        <v>0.4817906521</v>
      </c>
      <c r="L7" s="38">
        <f t="shared" si="16"/>
        <v>1.463611111</v>
      </c>
    </row>
    <row r="8">
      <c r="A8" s="23" t="s">
        <v>54</v>
      </c>
      <c r="B8" s="28">
        <f t="shared" ref="B8:L8" si="17">AVERAGE(B2:B6)</f>
        <v>3</v>
      </c>
      <c r="C8" s="29">
        <f t="shared" si="17"/>
        <v>6.38</v>
      </c>
      <c r="D8" s="28">
        <f t="shared" si="17"/>
        <v>1.808962584</v>
      </c>
      <c r="E8" s="28">
        <f t="shared" si="17"/>
        <v>0.4158362492</v>
      </c>
      <c r="F8" s="28">
        <f t="shared" si="17"/>
        <v>0.7856224683</v>
      </c>
      <c r="G8" s="29">
        <f t="shared" si="17"/>
        <v>0.3599163122</v>
      </c>
      <c r="H8" s="29">
        <f t="shared" si="17"/>
        <v>0.23385981</v>
      </c>
      <c r="I8" s="38">
        <f t="shared" si="17"/>
        <v>0.4566666667</v>
      </c>
      <c r="J8" s="38">
        <f t="shared" si="17"/>
        <v>0.1726556694</v>
      </c>
      <c r="K8" s="39">
        <f t="shared" si="17"/>
        <v>0.09635813041</v>
      </c>
      <c r="L8" s="39">
        <f t="shared" si="17"/>
        <v>0.2927222222</v>
      </c>
    </row>
    <row r="10">
      <c r="E10" s="40" t="s">
        <v>74</v>
      </c>
      <c r="I10" s="41" t="s">
        <v>75</v>
      </c>
    </row>
    <row r="12">
      <c r="D12" s="42" t="s">
        <v>76</v>
      </c>
      <c r="E12" s="42" t="s">
        <v>77</v>
      </c>
      <c r="F12" s="43" t="s">
        <v>78</v>
      </c>
      <c r="G12" s="44" t="s">
        <v>79</v>
      </c>
      <c r="H12" s="42"/>
      <c r="I12" s="17" t="s">
        <v>76</v>
      </c>
      <c r="J12" s="17" t="s">
        <v>77</v>
      </c>
      <c r="K12" s="17" t="s">
        <v>80</v>
      </c>
      <c r="L12" s="17" t="s">
        <v>81</v>
      </c>
    </row>
    <row r="13">
      <c r="D13" s="42"/>
      <c r="E13" s="42"/>
      <c r="F13" s="42" t="s">
        <v>82</v>
      </c>
      <c r="G13" s="44" t="s">
        <v>83</v>
      </c>
      <c r="H13" s="42"/>
      <c r="K13" s="17" t="s">
        <v>82</v>
      </c>
      <c r="L13" s="17" t="s">
        <v>84</v>
      </c>
    </row>
    <row r="14">
      <c r="D14" s="42"/>
      <c r="E14" s="42"/>
      <c r="F14" s="42"/>
      <c r="G14" s="42"/>
      <c r="H14" s="42"/>
    </row>
    <row r="15">
      <c r="D15" s="42" t="s">
        <v>39</v>
      </c>
      <c r="E15" s="43" t="s">
        <v>85</v>
      </c>
      <c r="F15" s="43" t="s">
        <v>86</v>
      </c>
      <c r="G15" s="42"/>
      <c r="H15" s="42"/>
      <c r="I15" s="17" t="s">
        <v>39</v>
      </c>
      <c r="J15" s="17" t="s">
        <v>87</v>
      </c>
      <c r="K15" s="17" t="s">
        <v>88</v>
      </c>
    </row>
    <row r="17">
      <c r="I17" s="17" t="s">
        <v>33</v>
      </c>
      <c r="J17" s="12">
        <f>((B6*K7)-(I7*J7))/((B6*L7)-(I7)^2)</f>
        <v>0.2080363945</v>
      </c>
      <c r="K17" s="17" t="s">
        <v>55</v>
      </c>
      <c r="L17" s="12">
        <f>1/J18</f>
        <v>12.87790493</v>
      </c>
      <c r="N17" s="17" t="s">
        <v>89</v>
      </c>
      <c r="O17" s="17" t="s">
        <v>90</v>
      </c>
    </row>
    <row r="18">
      <c r="I18" s="17" t="s">
        <v>39</v>
      </c>
      <c r="J18" s="12">
        <f>J8-(J17*I8)</f>
        <v>0.07765238256</v>
      </c>
      <c r="K18" s="17" t="s">
        <v>56</v>
      </c>
      <c r="L18" s="12">
        <f>J17/J18</f>
        <v>2.67907291</v>
      </c>
      <c r="N18" s="17" t="s">
        <v>56</v>
      </c>
      <c r="O18" s="17" t="s">
        <v>91</v>
      </c>
    </row>
    <row r="21">
      <c r="I21" s="17" t="s">
        <v>42</v>
      </c>
      <c r="J21" s="17" t="s">
        <v>92</v>
      </c>
      <c r="L21" s="17" t="s">
        <v>93</v>
      </c>
      <c r="M21" s="45" t="s">
        <v>94</v>
      </c>
    </row>
    <row r="22">
      <c r="J22" s="17" t="s">
        <v>95</v>
      </c>
    </row>
    <row r="23">
      <c r="A23" s="20"/>
      <c r="B23" s="21" t="s">
        <v>0</v>
      </c>
      <c r="C23" s="22" t="s">
        <v>1</v>
      </c>
      <c r="D23" s="23" t="s">
        <v>51</v>
      </c>
      <c r="E23" s="23" t="s">
        <v>66</v>
      </c>
      <c r="F23" s="23" t="s">
        <v>67</v>
      </c>
      <c r="G23" s="23" t="s">
        <v>68</v>
      </c>
      <c r="H23" s="23" t="s">
        <v>69</v>
      </c>
      <c r="I23" s="36" t="s">
        <v>70</v>
      </c>
      <c r="J23" s="36" t="s">
        <v>71</v>
      </c>
      <c r="K23" s="36" t="s">
        <v>72</v>
      </c>
      <c r="L23" s="36" t="s">
        <v>73</v>
      </c>
    </row>
    <row r="24">
      <c r="A24" s="46">
        <v>1.0</v>
      </c>
      <c r="B24" s="24">
        <v>1.0</v>
      </c>
      <c r="C24" s="25">
        <v>2.1</v>
      </c>
      <c r="D24" s="26">
        <f t="shared" ref="D24:D31" si="20">LN(C24)</f>
        <v>0.7419373447</v>
      </c>
      <c r="E24" s="26">
        <f t="shared" ref="E24:F24" si="18">LOG10(B24)</f>
        <v>0</v>
      </c>
      <c r="F24" s="26">
        <f t="shared" si="18"/>
        <v>0.3222192947</v>
      </c>
      <c r="G24" s="26">
        <f t="shared" ref="G24:G31" si="22">E24*F24</f>
        <v>0</v>
      </c>
      <c r="H24" s="26">
        <f t="shared" ref="H24:H31" si="23">(E24)^2</f>
        <v>0</v>
      </c>
      <c r="I24" s="37">
        <f t="shared" ref="I24:J24" si="19">1/B24</f>
        <v>1</v>
      </c>
      <c r="J24" s="37">
        <f t="shared" si="19"/>
        <v>0.4761904762</v>
      </c>
      <c r="K24" s="37">
        <f t="shared" ref="K24:K31" si="25">I24*J24</f>
        <v>0.4761904762</v>
      </c>
      <c r="L24" s="37">
        <f t="shared" ref="L24:L31" si="26">(I24)^2</f>
        <v>1</v>
      </c>
    </row>
    <row r="25">
      <c r="A25" s="46">
        <v>2.0</v>
      </c>
      <c r="B25" s="47">
        <v>3.0</v>
      </c>
      <c r="C25" s="25">
        <v>3.2</v>
      </c>
      <c r="D25" s="26">
        <f t="shared" si="20"/>
        <v>1.16315081</v>
      </c>
      <c r="E25" s="26">
        <f t="shared" ref="E25:F25" si="21">LOG10(B25)</f>
        <v>0.4771212547</v>
      </c>
      <c r="F25" s="26">
        <f t="shared" si="21"/>
        <v>0.5051499783</v>
      </c>
      <c r="G25" s="26">
        <f t="shared" si="22"/>
        <v>0.2410177915</v>
      </c>
      <c r="H25" s="26">
        <f t="shared" si="23"/>
        <v>0.2276446917</v>
      </c>
      <c r="I25" s="37">
        <f t="shared" ref="I25:J25" si="24">1/B25</f>
        <v>0.3333333333</v>
      </c>
      <c r="J25" s="37">
        <f t="shared" si="24"/>
        <v>0.3125</v>
      </c>
      <c r="K25" s="37">
        <f t="shared" si="25"/>
        <v>0.1041666667</v>
      </c>
      <c r="L25" s="37">
        <f t="shared" si="26"/>
        <v>0.1111111111</v>
      </c>
    </row>
    <row r="26">
      <c r="A26" s="46">
        <v>3.0</v>
      </c>
      <c r="B26" s="47">
        <v>5.0</v>
      </c>
      <c r="C26" s="25">
        <v>3.8</v>
      </c>
      <c r="D26" s="26">
        <f t="shared" si="20"/>
        <v>1.335001067</v>
      </c>
      <c r="E26" s="26">
        <f t="shared" ref="E26:F26" si="27">LOG10(B26)</f>
        <v>0.6989700043</v>
      </c>
      <c r="F26" s="26">
        <f t="shared" si="27"/>
        <v>0.5797835966</v>
      </c>
      <c r="G26" s="26">
        <f t="shared" si="22"/>
        <v>0.405251343</v>
      </c>
      <c r="H26" s="26">
        <f t="shared" si="23"/>
        <v>0.488559067</v>
      </c>
      <c r="I26" s="37">
        <f t="shared" ref="I26:J26" si="28">1/B26</f>
        <v>0.2</v>
      </c>
      <c r="J26" s="37">
        <f t="shared" si="28"/>
        <v>0.2631578947</v>
      </c>
      <c r="K26" s="37">
        <f t="shared" si="25"/>
        <v>0.05263157895</v>
      </c>
      <c r="L26" s="37">
        <f t="shared" si="26"/>
        <v>0.04</v>
      </c>
    </row>
    <row r="27">
      <c r="A27" s="46">
        <v>4.0</v>
      </c>
      <c r="B27" s="47">
        <v>7.0</v>
      </c>
      <c r="C27" s="25">
        <v>4.0</v>
      </c>
      <c r="D27" s="26">
        <f t="shared" si="20"/>
        <v>1.386294361</v>
      </c>
      <c r="E27" s="26">
        <f t="shared" ref="E27:F27" si="29">LOG10(B27)</f>
        <v>0.84509804</v>
      </c>
      <c r="F27" s="26">
        <f t="shared" si="29"/>
        <v>0.6020599913</v>
      </c>
      <c r="G27" s="26">
        <f t="shared" si="22"/>
        <v>0.5087997186</v>
      </c>
      <c r="H27" s="26">
        <f t="shared" si="23"/>
        <v>0.7141906972</v>
      </c>
      <c r="I27" s="37">
        <f t="shared" ref="I27:J27" si="30">1/B27</f>
        <v>0.1428571429</v>
      </c>
      <c r="J27" s="37">
        <f t="shared" si="30"/>
        <v>0.25</v>
      </c>
      <c r="K27" s="37">
        <f t="shared" si="25"/>
        <v>0.03571428571</v>
      </c>
      <c r="L27" s="37">
        <f t="shared" si="26"/>
        <v>0.02040816327</v>
      </c>
    </row>
    <row r="28">
      <c r="A28" s="46">
        <v>5.0</v>
      </c>
      <c r="B28" s="47">
        <v>9.0</v>
      </c>
      <c r="C28" s="25">
        <v>4.2</v>
      </c>
      <c r="D28" s="26">
        <f t="shared" si="20"/>
        <v>1.435084525</v>
      </c>
      <c r="E28" s="26">
        <f t="shared" ref="E28:F28" si="31">LOG10(B28)</f>
        <v>0.9542425094</v>
      </c>
      <c r="F28" s="26">
        <f t="shared" si="31"/>
        <v>0.6232492904</v>
      </c>
      <c r="G28" s="26">
        <f t="shared" si="22"/>
        <v>0.5947309669</v>
      </c>
      <c r="H28" s="26">
        <f t="shared" si="23"/>
        <v>0.9105787668</v>
      </c>
      <c r="I28" s="37">
        <f t="shared" ref="I28:J28" si="32">1/B28</f>
        <v>0.1111111111</v>
      </c>
      <c r="J28" s="37">
        <f t="shared" si="32"/>
        <v>0.2380952381</v>
      </c>
      <c r="K28" s="37">
        <f t="shared" si="25"/>
        <v>0.02645502646</v>
      </c>
      <c r="L28" s="37">
        <f t="shared" si="26"/>
        <v>0.01234567901</v>
      </c>
    </row>
    <row r="29">
      <c r="A29" s="46">
        <v>6.0</v>
      </c>
      <c r="B29" s="47">
        <v>11.0</v>
      </c>
      <c r="C29" s="25">
        <v>4.4</v>
      </c>
      <c r="D29" s="26">
        <f t="shared" si="20"/>
        <v>1.481604541</v>
      </c>
      <c r="E29" s="26">
        <f t="shared" ref="E29:F29" si="33">LOG10(B29)</f>
        <v>1.041392685</v>
      </c>
      <c r="F29" s="26">
        <f t="shared" si="33"/>
        <v>0.6434526765</v>
      </c>
      <c r="G29" s="26">
        <f t="shared" si="22"/>
        <v>0.6700869105</v>
      </c>
      <c r="H29" s="26">
        <f t="shared" si="23"/>
        <v>1.084498725</v>
      </c>
      <c r="I29" s="37">
        <f t="shared" ref="I29:J29" si="34">1/B29</f>
        <v>0.09090909091</v>
      </c>
      <c r="J29" s="37">
        <f t="shared" si="34"/>
        <v>0.2272727273</v>
      </c>
      <c r="K29" s="37">
        <f t="shared" si="25"/>
        <v>0.02066115702</v>
      </c>
      <c r="L29" s="37">
        <f t="shared" si="26"/>
        <v>0.00826446281</v>
      </c>
    </row>
    <row r="30">
      <c r="A30" s="46">
        <v>7.0</v>
      </c>
      <c r="B30" s="47">
        <v>13.0</v>
      </c>
      <c r="C30" s="25">
        <v>4.5</v>
      </c>
      <c r="D30" s="26">
        <f t="shared" si="20"/>
        <v>1.504077397</v>
      </c>
      <c r="E30" s="26">
        <f t="shared" ref="E30:F30" si="35">LOG10(B30)</f>
        <v>1.113943352</v>
      </c>
      <c r="F30" s="26">
        <f t="shared" si="35"/>
        <v>0.6532125138</v>
      </c>
      <c r="G30" s="26">
        <f t="shared" si="22"/>
        <v>0.7276417374</v>
      </c>
      <c r="H30" s="26">
        <f t="shared" si="23"/>
        <v>1.240869792</v>
      </c>
      <c r="I30" s="37">
        <f t="shared" ref="I30:J30" si="36">1/B30</f>
        <v>0.07692307692</v>
      </c>
      <c r="J30" s="37">
        <f t="shared" si="36"/>
        <v>0.2222222222</v>
      </c>
      <c r="K30" s="37">
        <f t="shared" si="25"/>
        <v>0.01709401709</v>
      </c>
      <c r="L30" s="37">
        <f t="shared" si="26"/>
        <v>0.005917159763</v>
      </c>
    </row>
    <row r="31">
      <c r="A31" s="46">
        <v>8.0</v>
      </c>
      <c r="B31" s="47">
        <v>15.0</v>
      </c>
      <c r="C31" s="25">
        <v>4.7</v>
      </c>
      <c r="D31" s="26">
        <f t="shared" si="20"/>
        <v>1.547562509</v>
      </c>
      <c r="E31" s="26">
        <f t="shared" ref="E31:F31" si="37">LOG10(B31)</f>
        <v>1.176091259</v>
      </c>
      <c r="F31" s="26">
        <f t="shared" si="37"/>
        <v>0.6720978579</v>
      </c>
      <c r="G31" s="26">
        <f t="shared" si="22"/>
        <v>0.7904484159</v>
      </c>
      <c r="H31" s="26">
        <f t="shared" si="23"/>
        <v>1.38319065</v>
      </c>
      <c r="I31" s="37">
        <f t="shared" ref="I31:J31" si="38">1/B31</f>
        <v>0.06666666667</v>
      </c>
      <c r="J31" s="37">
        <f t="shared" si="38"/>
        <v>0.2127659574</v>
      </c>
      <c r="K31" s="37">
        <f t="shared" si="25"/>
        <v>0.01418439716</v>
      </c>
      <c r="L31" s="37">
        <f t="shared" si="26"/>
        <v>0.004444444444</v>
      </c>
    </row>
    <row r="32">
      <c r="A32" s="27" t="s">
        <v>53</v>
      </c>
      <c r="B32" s="28">
        <f>SUM(B24:B31)</f>
        <v>64</v>
      </c>
      <c r="C32" s="29">
        <f>SUM(C24:C28)</f>
        <v>17.3</v>
      </c>
      <c r="D32" s="28">
        <f t="shared" ref="D32:L32" si="39">SUM(D24:D31)</f>
        <v>10.59471255</v>
      </c>
      <c r="E32" s="28">
        <f t="shared" si="39"/>
        <v>6.306859105</v>
      </c>
      <c r="F32" s="28">
        <f t="shared" si="39"/>
        <v>4.6012252</v>
      </c>
      <c r="G32" s="28">
        <f t="shared" si="39"/>
        <v>3.937976884</v>
      </c>
      <c r="H32" s="28">
        <f t="shared" si="39"/>
        <v>6.049532389</v>
      </c>
      <c r="I32" s="38">
        <f t="shared" si="39"/>
        <v>2.021800422</v>
      </c>
      <c r="J32" s="38">
        <f t="shared" si="39"/>
        <v>2.202204516</v>
      </c>
      <c r="K32" s="38">
        <f t="shared" si="39"/>
        <v>0.7470976053</v>
      </c>
      <c r="L32" s="38">
        <f t="shared" si="39"/>
        <v>1.20249102</v>
      </c>
    </row>
    <row r="33">
      <c r="A33" s="23" t="s">
        <v>54</v>
      </c>
      <c r="B33" s="28">
        <f t="shared" ref="B33:D33" si="40">AVERAGE(B24:B28)</f>
        <v>5</v>
      </c>
      <c r="C33" s="29">
        <f t="shared" si="40"/>
        <v>3.46</v>
      </c>
      <c r="D33" s="28">
        <f t="shared" si="40"/>
        <v>1.212293622</v>
      </c>
      <c r="E33" s="28">
        <f t="shared" ref="E33:L33" si="41">AVERAGE(E24:E31)</f>
        <v>0.7883573881</v>
      </c>
      <c r="F33" s="28">
        <f t="shared" si="41"/>
        <v>0.5751531499</v>
      </c>
      <c r="G33" s="29">
        <f t="shared" si="41"/>
        <v>0.4922471105</v>
      </c>
      <c r="H33" s="29">
        <f t="shared" si="41"/>
        <v>0.7561915487</v>
      </c>
      <c r="I33" s="38">
        <f t="shared" si="41"/>
        <v>0.2527250527</v>
      </c>
      <c r="J33" s="38">
        <f t="shared" si="41"/>
        <v>0.2752755645</v>
      </c>
      <c r="K33" s="39">
        <f t="shared" si="41"/>
        <v>0.09338720066</v>
      </c>
      <c r="L33" s="39">
        <f t="shared" si="41"/>
        <v>0.1503113776</v>
      </c>
    </row>
    <row r="35">
      <c r="E35" s="17" t="s">
        <v>33</v>
      </c>
      <c r="F35" s="12">
        <f>((A31*G32)-(E32*F32))/((A31*H32)-(E32)^2)</f>
        <v>0.2882363483</v>
      </c>
      <c r="G35" s="17" t="s">
        <v>55</v>
      </c>
      <c r="H35" s="12">
        <f>10^F36</f>
        <v>2.228024157</v>
      </c>
      <c r="I35" s="17" t="s">
        <v>33</v>
      </c>
      <c r="J35" s="12">
        <f>((A31*K32)-(I32*J32))/((A31*L32)-(I32)^2)</f>
        <v>0.2755411428</v>
      </c>
      <c r="K35" s="17" t="s">
        <v>55</v>
      </c>
      <c r="L35" s="12">
        <f>1/J36</f>
        <v>4.862880988</v>
      </c>
    </row>
    <row r="36">
      <c r="E36" s="17" t="s">
        <v>39</v>
      </c>
      <c r="F36" s="12">
        <f>F33-(F35*E33)</f>
        <v>0.3479198952</v>
      </c>
      <c r="G36" s="17" t="s">
        <v>56</v>
      </c>
      <c r="H36" s="12">
        <f>F35</f>
        <v>0.2882363483</v>
      </c>
      <c r="I36" s="17" t="s">
        <v>39</v>
      </c>
      <c r="J36" s="12">
        <f>J33-(J35*I33)</f>
        <v>0.2056394147</v>
      </c>
      <c r="K36" s="17" t="s">
        <v>56</v>
      </c>
      <c r="L36" s="12">
        <f>J35/J36</f>
        <v>1.339923785</v>
      </c>
    </row>
    <row r="38">
      <c r="E38" s="17" t="s">
        <v>96</v>
      </c>
      <c r="F38" s="17" t="s">
        <v>97</v>
      </c>
      <c r="G38" s="17" t="s">
        <v>55</v>
      </c>
      <c r="H38" s="17" t="s">
        <v>98</v>
      </c>
      <c r="K38" s="17" t="s">
        <v>89</v>
      </c>
      <c r="L38" s="17" t="s">
        <v>90</v>
      </c>
    </row>
    <row r="39">
      <c r="G39" s="17" t="s">
        <v>56</v>
      </c>
      <c r="H39" s="17" t="s">
        <v>33</v>
      </c>
      <c r="K39" s="17" t="s">
        <v>56</v>
      </c>
      <c r="L39" s="17" t="s">
        <v>91</v>
      </c>
    </row>
    <row r="40">
      <c r="J40" s="17" t="s">
        <v>42</v>
      </c>
      <c r="K40" s="17" t="s">
        <v>92</v>
      </c>
    </row>
  </sheetData>
  <mergeCells count="2">
    <mergeCell ref="E10:H10"/>
    <mergeCell ref="I10:L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E75B5"/>
    <outlinePr summaryBelow="0" summaryRight="0"/>
  </sheetPr>
  <sheetViews>
    <sheetView workbookViewId="0"/>
  </sheetViews>
  <sheetFormatPr customHeight="1" defaultColWidth="14.43" defaultRowHeight="15.0"/>
  <sheetData>
    <row r="1">
      <c r="B1" s="22" t="s">
        <v>0</v>
      </c>
      <c r="C1" s="22" t="s">
        <v>1</v>
      </c>
      <c r="D1" s="22" t="s">
        <v>29</v>
      </c>
      <c r="E1" s="22" t="s">
        <v>30</v>
      </c>
      <c r="F1" s="23" t="s">
        <v>99</v>
      </c>
      <c r="G1" s="23" t="s">
        <v>100</v>
      </c>
    </row>
    <row r="2">
      <c r="B2" s="48">
        <v>1.0</v>
      </c>
      <c r="C2" s="48">
        <v>0.5</v>
      </c>
      <c r="D2" s="48">
        <f t="shared" ref="D2:D8" si="1">B2*C2</f>
        <v>0.5</v>
      </c>
      <c r="E2" s="48">
        <f t="shared" ref="E2:E8" si="2">B2*B2</f>
        <v>1</v>
      </c>
      <c r="F2" s="48">
        <f t="shared" ref="F2:F8" si="3">(C2-$C$10)^2</f>
        <v>8.576530612</v>
      </c>
      <c r="G2" s="48">
        <f t="shared" ref="G2:G8" si="4">(C2-$B$13-($B$12*B2))^2</f>
        <v>0.1686862245</v>
      </c>
    </row>
    <row r="3">
      <c r="B3" s="48">
        <v>2.0</v>
      </c>
      <c r="C3" s="48">
        <v>2.5</v>
      </c>
      <c r="D3" s="48">
        <f t="shared" si="1"/>
        <v>5</v>
      </c>
      <c r="E3" s="48">
        <f t="shared" si="2"/>
        <v>4</v>
      </c>
      <c r="F3" s="48">
        <f t="shared" si="3"/>
        <v>0.862244898</v>
      </c>
      <c r="G3" s="48">
        <f t="shared" si="4"/>
        <v>0.5625</v>
      </c>
    </row>
    <row r="4">
      <c r="B4" s="48">
        <v>3.0</v>
      </c>
      <c r="C4" s="48">
        <v>2.0</v>
      </c>
      <c r="D4" s="48">
        <f t="shared" si="1"/>
        <v>6</v>
      </c>
      <c r="E4" s="48">
        <f t="shared" si="2"/>
        <v>9</v>
      </c>
      <c r="F4" s="48">
        <f t="shared" si="3"/>
        <v>2.040816327</v>
      </c>
      <c r="G4" s="48">
        <f t="shared" si="4"/>
        <v>0.3472576531</v>
      </c>
    </row>
    <row r="5">
      <c r="B5" s="48">
        <v>4.0</v>
      </c>
      <c r="C5" s="48">
        <v>4.0</v>
      </c>
      <c r="D5" s="48">
        <f t="shared" si="1"/>
        <v>16</v>
      </c>
      <c r="E5" s="48">
        <f t="shared" si="2"/>
        <v>16</v>
      </c>
      <c r="F5" s="48">
        <f t="shared" si="3"/>
        <v>0.3265306122</v>
      </c>
      <c r="G5" s="48">
        <f t="shared" si="4"/>
        <v>0.3265306122</v>
      </c>
    </row>
    <row r="6">
      <c r="B6" s="48">
        <v>5.0</v>
      </c>
      <c r="C6" s="48">
        <v>3.5</v>
      </c>
      <c r="D6" s="48">
        <f t="shared" si="1"/>
        <v>17.5</v>
      </c>
      <c r="E6" s="48">
        <f t="shared" si="2"/>
        <v>25</v>
      </c>
      <c r="F6" s="48">
        <f t="shared" si="3"/>
        <v>0.005102040816</v>
      </c>
      <c r="G6" s="48">
        <f t="shared" si="4"/>
        <v>0.5896045918</v>
      </c>
    </row>
    <row r="7">
      <c r="B7" s="48">
        <v>6.0</v>
      </c>
      <c r="C7" s="48">
        <v>6.0</v>
      </c>
      <c r="D7" s="48">
        <f t="shared" si="1"/>
        <v>36</v>
      </c>
      <c r="E7" s="48">
        <f t="shared" si="2"/>
        <v>36</v>
      </c>
      <c r="F7" s="48">
        <f t="shared" si="3"/>
        <v>6.612244898</v>
      </c>
      <c r="G7" s="48">
        <f t="shared" si="4"/>
        <v>0.7971938776</v>
      </c>
    </row>
    <row r="8">
      <c r="B8" s="48">
        <v>7.0</v>
      </c>
      <c r="C8" s="48">
        <v>5.5</v>
      </c>
      <c r="D8" s="48">
        <f t="shared" si="1"/>
        <v>38.5</v>
      </c>
      <c r="E8" s="48">
        <f t="shared" si="2"/>
        <v>49</v>
      </c>
      <c r="F8" s="48">
        <f t="shared" si="3"/>
        <v>4.290816327</v>
      </c>
      <c r="G8" s="48">
        <f t="shared" si="4"/>
        <v>0.1992984694</v>
      </c>
    </row>
    <row r="9">
      <c r="A9" s="22" t="s">
        <v>38</v>
      </c>
      <c r="B9" s="22">
        <f t="shared" ref="B9:G9" si="5">SUM(B2:B8)</f>
        <v>28</v>
      </c>
      <c r="C9" s="22">
        <f t="shared" si="5"/>
        <v>24</v>
      </c>
      <c r="D9" s="22">
        <f t="shared" si="5"/>
        <v>119.5</v>
      </c>
      <c r="E9" s="22">
        <f t="shared" si="5"/>
        <v>140</v>
      </c>
      <c r="F9" s="22">
        <f t="shared" si="5"/>
        <v>22.71428571</v>
      </c>
      <c r="G9" s="22">
        <f t="shared" si="5"/>
        <v>2.991071429</v>
      </c>
    </row>
    <row r="10">
      <c r="A10" s="22" t="s">
        <v>41</v>
      </c>
      <c r="B10" s="22">
        <f t="shared" ref="B10:E10" si="6">AVERAGE(B2:B8)</f>
        <v>4</v>
      </c>
      <c r="C10" s="22">
        <f t="shared" si="6"/>
        <v>3.428571429</v>
      </c>
      <c r="D10" s="22">
        <f t="shared" si="6"/>
        <v>17.07142857</v>
      </c>
      <c r="E10" s="22">
        <f t="shared" si="6"/>
        <v>20</v>
      </c>
      <c r="F10" s="23" t="s">
        <v>101</v>
      </c>
      <c r="G10" s="23" t="s">
        <v>102</v>
      </c>
      <c r="I10" s="17" t="s">
        <v>102</v>
      </c>
      <c r="J10" s="17" t="s">
        <v>53</v>
      </c>
      <c r="K10" s="45" t="s">
        <v>100</v>
      </c>
    </row>
    <row r="11">
      <c r="B11" s="14"/>
      <c r="C11" s="14"/>
      <c r="D11" s="14"/>
      <c r="E11" s="14"/>
    </row>
    <row r="12">
      <c r="A12" s="49" t="s">
        <v>33</v>
      </c>
      <c r="B12" s="50">
        <f>((B8*D9)-(B9*C9))/(B8*E9-(B9)^2)</f>
        <v>0.8392857143</v>
      </c>
      <c r="C12" s="51"/>
      <c r="D12" s="51"/>
      <c r="E12" s="52"/>
      <c r="F12" s="53" t="s">
        <v>101</v>
      </c>
      <c r="G12" s="53">
        <f>F9</f>
        <v>22.71428571</v>
      </c>
      <c r="I12" s="17" t="s">
        <v>103</v>
      </c>
      <c r="J12" s="17" t="s">
        <v>104</v>
      </c>
      <c r="K12" s="45" t="s">
        <v>99</v>
      </c>
    </row>
    <row r="13">
      <c r="A13" s="49" t="s">
        <v>39</v>
      </c>
      <c r="B13" s="54">
        <f>C10-(B12*B10)</f>
        <v>0.07142857143</v>
      </c>
      <c r="C13" s="51"/>
      <c r="D13" s="51"/>
      <c r="E13" s="52"/>
      <c r="F13" s="53" t="s">
        <v>102</v>
      </c>
      <c r="G13" s="53">
        <f>G9</f>
        <v>2.991071429</v>
      </c>
    </row>
    <row r="14">
      <c r="A14" s="49" t="s">
        <v>1</v>
      </c>
      <c r="B14" s="54" t="s">
        <v>44</v>
      </c>
      <c r="C14" s="51"/>
      <c r="D14" s="51"/>
      <c r="E14" s="52"/>
      <c r="F14" s="53" t="s">
        <v>105</v>
      </c>
      <c r="G14" s="53">
        <f>SQRT(F9/B7)</f>
        <v>1.94569121</v>
      </c>
      <c r="I14" s="17" t="s">
        <v>106</v>
      </c>
      <c r="J14" s="17" t="s">
        <v>107</v>
      </c>
      <c r="L14" s="17" t="s">
        <v>108</v>
      </c>
    </row>
    <row r="15">
      <c r="F15" s="53" t="s">
        <v>109</v>
      </c>
      <c r="G15" s="53">
        <f>SQRT(G13/B6)</f>
        <v>0.7734431367</v>
      </c>
    </row>
    <row r="16">
      <c r="A16" s="12" t="s">
        <v>42</v>
      </c>
      <c r="B16" s="12" t="s">
        <v>43</v>
      </c>
      <c r="F16" s="53" t="s">
        <v>110</v>
      </c>
      <c r="G16" s="53">
        <f>(SQRT((G12-G13)/G12)*100)</f>
        <v>93.18356132</v>
      </c>
      <c r="I16" s="17" t="s">
        <v>109</v>
      </c>
      <c r="J16" s="17" t="s">
        <v>111</v>
      </c>
      <c r="L16" s="17" t="s">
        <v>112</v>
      </c>
    </row>
    <row r="18">
      <c r="I18" s="17" t="s">
        <v>113</v>
      </c>
      <c r="J18" s="17" t="s">
        <v>114</v>
      </c>
    </row>
    <row r="19">
      <c r="J19" s="55"/>
    </row>
    <row r="21">
      <c r="B21" s="21" t="s">
        <v>0</v>
      </c>
      <c r="C21" s="22" t="s">
        <v>1</v>
      </c>
      <c r="D21" s="22" t="s">
        <v>29</v>
      </c>
      <c r="E21" s="22" t="s">
        <v>30</v>
      </c>
      <c r="F21" s="23" t="s">
        <v>99</v>
      </c>
      <c r="G21" s="23" t="s">
        <v>100</v>
      </c>
      <c r="I21" s="56" t="s">
        <v>115</v>
      </c>
      <c r="J21" s="57" t="s">
        <v>116</v>
      </c>
      <c r="K21" s="58"/>
      <c r="L21" s="59"/>
      <c r="M21" s="60" t="s">
        <v>117</v>
      </c>
    </row>
    <row r="22">
      <c r="B22" s="24">
        <v>1.0</v>
      </c>
      <c r="C22" s="25">
        <v>0.2</v>
      </c>
      <c r="D22" s="48">
        <f t="shared" ref="D22:D28" si="7">B22*C22</f>
        <v>0.2</v>
      </c>
      <c r="E22" s="48">
        <f t="shared" ref="E22:E28" si="8">B22*B22</f>
        <v>1</v>
      </c>
      <c r="F22" s="48">
        <f t="shared" ref="F22:F28" si="9">(C22-$C$30)^2</f>
        <v>21.68897959</v>
      </c>
      <c r="G22" s="48">
        <f t="shared" ref="G22:G28" si="10">(C22-$B$33-($B$32*B22))^2</f>
        <v>3.448979592</v>
      </c>
      <c r="I22" s="56" t="s">
        <v>1</v>
      </c>
      <c r="J22" s="57" t="s">
        <v>118</v>
      </c>
      <c r="K22" s="58"/>
      <c r="L22" s="59"/>
      <c r="M22" s="61"/>
    </row>
    <row r="23">
      <c r="B23" s="24">
        <v>2.0</v>
      </c>
      <c r="C23" s="25">
        <v>0.6</v>
      </c>
      <c r="D23" s="48">
        <f t="shared" si="7"/>
        <v>1.2</v>
      </c>
      <c r="E23" s="48">
        <f t="shared" si="8"/>
        <v>4</v>
      </c>
      <c r="F23" s="48">
        <f t="shared" si="9"/>
        <v>18.12326531</v>
      </c>
      <c r="G23" s="48">
        <f t="shared" si="10"/>
        <v>0.007346938776</v>
      </c>
      <c r="I23" s="56" t="s">
        <v>119</v>
      </c>
      <c r="J23" s="57" t="s">
        <v>120</v>
      </c>
      <c r="K23" s="58"/>
      <c r="L23" s="59"/>
      <c r="M23" s="61"/>
    </row>
    <row r="24">
      <c r="B24" s="24">
        <v>3.0</v>
      </c>
      <c r="C24" s="25">
        <v>1.6</v>
      </c>
      <c r="D24" s="48">
        <f t="shared" si="7"/>
        <v>4.8</v>
      </c>
      <c r="E24" s="48">
        <f t="shared" si="8"/>
        <v>9</v>
      </c>
      <c r="F24" s="48">
        <f t="shared" si="9"/>
        <v>10.60897959</v>
      </c>
      <c r="G24" s="48">
        <f t="shared" si="10"/>
        <v>1.17877551</v>
      </c>
      <c r="I24" s="56" t="s">
        <v>1</v>
      </c>
      <c r="J24" s="57" t="s">
        <v>121</v>
      </c>
      <c r="K24" s="58"/>
      <c r="L24" s="59"/>
      <c r="M24" s="61"/>
    </row>
    <row r="25">
      <c r="B25" s="24">
        <v>4.0</v>
      </c>
      <c r="C25" s="25">
        <v>3.5</v>
      </c>
      <c r="D25" s="48">
        <f t="shared" si="7"/>
        <v>14</v>
      </c>
      <c r="E25" s="48">
        <f t="shared" si="8"/>
        <v>16</v>
      </c>
      <c r="F25" s="48">
        <f t="shared" si="9"/>
        <v>1.841836735</v>
      </c>
      <c r="G25" s="48">
        <f t="shared" si="10"/>
        <v>1.841836735</v>
      </c>
      <c r="I25" s="56" t="s">
        <v>122</v>
      </c>
      <c r="J25" s="57" t="s">
        <v>123</v>
      </c>
      <c r="K25" s="58"/>
      <c r="L25" s="59"/>
      <c r="M25" s="62"/>
    </row>
    <row r="26">
      <c r="B26" s="24">
        <v>5.0</v>
      </c>
      <c r="C26" s="25">
        <v>5.5</v>
      </c>
      <c r="D26" s="48">
        <f t="shared" si="7"/>
        <v>27.5</v>
      </c>
      <c r="E26" s="48">
        <f t="shared" si="8"/>
        <v>25</v>
      </c>
      <c r="F26" s="48">
        <f t="shared" si="9"/>
        <v>0.4132653061</v>
      </c>
      <c r="G26" s="48">
        <f t="shared" si="10"/>
        <v>2.336530612</v>
      </c>
    </row>
    <row r="27">
      <c r="B27" s="24">
        <v>6.0</v>
      </c>
      <c r="C27" s="25">
        <v>9.1</v>
      </c>
      <c r="D27" s="48">
        <f t="shared" si="7"/>
        <v>54.6</v>
      </c>
      <c r="E27" s="48">
        <f t="shared" si="8"/>
        <v>36</v>
      </c>
      <c r="F27" s="48">
        <f t="shared" si="9"/>
        <v>18.00183673</v>
      </c>
      <c r="G27" s="48">
        <f t="shared" si="10"/>
        <v>0.01</v>
      </c>
    </row>
    <row r="28">
      <c r="B28" s="24">
        <v>7.0</v>
      </c>
      <c r="C28" s="25">
        <v>13.5</v>
      </c>
      <c r="D28" s="48">
        <f t="shared" si="7"/>
        <v>94.5</v>
      </c>
      <c r="E28" s="48">
        <f t="shared" si="8"/>
        <v>49</v>
      </c>
      <c r="F28" s="48">
        <f t="shared" si="9"/>
        <v>74.69897959</v>
      </c>
      <c r="G28" s="48">
        <f t="shared" si="10"/>
        <v>4.530816327</v>
      </c>
    </row>
    <row r="29">
      <c r="A29" s="22" t="s">
        <v>38</v>
      </c>
      <c r="B29" s="22">
        <f t="shared" ref="B29:G29" si="11">SUM(B22:B28)</f>
        <v>28</v>
      </c>
      <c r="C29" s="22">
        <f t="shared" si="11"/>
        <v>34</v>
      </c>
      <c r="D29" s="22">
        <f t="shared" si="11"/>
        <v>196.8</v>
      </c>
      <c r="E29" s="22">
        <f t="shared" si="11"/>
        <v>140</v>
      </c>
      <c r="F29" s="22">
        <f t="shared" si="11"/>
        <v>145.3771429</v>
      </c>
      <c r="G29" s="22">
        <f t="shared" si="11"/>
        <v>13.35428571</v>
      </c>
    </row>
    <row r="30">
      <c r="A30" s="22" t="s">
        <v>41</v>
      </c>
      <c r="B30" s="22">
        <f t="shared" ref="B30:C30" si="12">AVERAGE(B22:B28)</f>
        <v>4</v>
      </c>
      <c r="C30" s="22">
        <f t="shared" si="12"/>
        <v>4.857142857</v>
      </c>
      <c r="D30" s="22"/>
      <c r="E30" s="22"/>
      <c r="F30" s="23" t="s">
        <v>101</v>
      </c>
      <c r="G30" s="23" t="s">
        <v>102</v>
      </c>
    </row>
    <row r="31">
      <c r="B31" s="14"/>
      <c r="C31" s="14"/>
      <c r="D31" s="14"/>
      <c r="E31" s="14"/>
    </row>
    <row r="32">
      <c r="A32" s="49" t="s">
        <v>33</v>
      </c>
      <c r="B32" s="50">
        <f>((B28*D29)-(B29*C29))/(B28*E29-(B29)^2)</f>
        <v>2.171428571</v>
      </c>
      <c r="C32" s="51"/>
      <c r="D32" s="51"/>
      <c r="E32" s="52"/>
      <c r="F32" s="53" t="s">
        <v>101</v>
      </c>
      <c r="G32" s="53">
        <f>F29</f>
        <v>145.3771429</v>
      </c>
    </row>
    <row r="33">
      <c r="A33" s="49" t="s">
        <v>39</v>
      </c>
      <c r="B33" s="54">
        <f>C30-(B32*B30)</f>
        <v>-3.828571429</v>
      </c>
      <c r="C33" s="51"/>
      <c r="D33" s="51"/>
      <c r="E33" s="52"/>
      <c r="F33" s="53" t="s">
        <v>102</v>
      </c>
      <c r="G33" s="53">
        <f>G29</f>
        <v>13.35428571</v>
      </c>
    </row>
    <row r="34">
      <c r="A34" s="49" t="s">
        <v>1</v>
      </c>
      <c r="B34" s="63" t="s">
        <v>124</v>
      </c>
      <c r="C34" s="51"/>
      <c r="D34" s="51"/>
      <c r="E34" s="52"/>
      <c r="F34" s="53" t="s">
        <v>105</v>
      </c>
      <c r="G34" s="53">
        <f>SQRT(F29/B27)</f>
        <v>4.92234942</v>
      </c>
    </row>
    <row r="35">
      <c r="F35" s="53" t="s">
        <v>109</v>
      </c>
      <c r="G35" s="53">
        <f>SQRT(G33/B26)</f>
        <v>1.634275724</v>
      </c>
    </row>
    <row r="36">
      <c r="F36" s="53" t="s">
        <v>110</v>
      </c>
      <c r="G36" s="53">
        <f>(SQRT((G32-G33)/G32)*100)</f>
        <v>95.29640094</v>
      </c>
    </row>
  </sheetData>
  <mergeCells count="12">
    <mergeCell ref="J21:L21"/>
    <mergeCell ref="J22:L22"/>
    <mergeCell ref="J23:L23"/>
    <mergeCell ref="J24:L24"/>
    <mergeCell ref="B13:E13"/>
    <mergeCell ref="B12:E12"/>
    <mergeCell ref="B14:E14"/>
    <mergeCell ref="B33:E33"/>
    <mergeCell ref="B32:E32"/>
    <mergeCell ref="B34:E34"/>
    <mergeCell ref="M21:M25"/>
    <mergeCell ref="J25:L2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2022-10-04T11:19:40Z</dcterms:created>
  <dc:creator>Aula L 5-2</dc:creator>
</cp:coreProperties>
</file>