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Лист1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<sst xmlns="http://schemas.openxmlformats.org/spreadsheetml/2006/main" count="80" uniqueCount="43">
  <si>
    <t>масса перегрузка</t>
  </si>
  <si>
    <t>k</t>
  </si>
  <si>
    <t>погрешность k</t>
  </si>
  <si>
    <t>b0</t>
  </si>
  <si>
    <t>погрешность b0</t>
  </si>
  <si>
    <t>вверх(-)/низ(+)</t>
  </si>
  <si>
    <t>r1</t>
  </si>
  <si>
    <t>r2</t>
  </si>
  <si>
    <t>r3</t>
  </si>
  <si>
    <t>r4</t>
  </si>
  <si>
    <t>r шкифа</t>
  </si>
  <si>
    <t>N оборотов</t>
  </si>
  <si>
    <t>+</t>
  </si>
  <si>
    <t>-</t>
  </si>
  <si>
    <t>k ню</t>
  </si>
  <si>
    <t>b</t>
  </si>
  <si>
    <t>b ню</t>
  </si>
  <si>
    <t>R1</t>
  </si>
  <si>
    <t>R2</t>
  </si>
  <si>
    <t>R3</t>
  </si>
  <si>
    <t>R4</t>
  </si>
  <si>
    <t>Mt</t>
  </si>
  <si>
    <t>&lt;Mt*B0&gt;</t>
  </si>
  <si>
    <t>&lt;B0&gt;</t>
  </si>
  <si>
    <t>&lt;Mt&gt;</t>
  </si>
  <si>
    <t>&lt;Mt^2&gt;</t>
  </si>
  <si>
    <t>&lt;Mt&gt;^2</t>
  </si>
  <si>
    <t>B_COEF</t>
  </si>
  <si>
    <t>a_cof</t>
  </si>
  <si>
    <t>epsilon B</t>
  </si>
  <si>
    <t>&lt;B02&gt;</t>
  </si>
  <si>
    <t>Rср</t>
  </si>
  <si>
    <t>I</t>
  </si>
  <si>
    <t>Rcp^2</t>
  </si>
  <si>
    <t>Rcp^4</t>
  </si>
  <si>
    <t>&lt;Rcp^2&gt;</t>
  </si>
  <si>
    <t>Icp</t>
  </si>
  <si>
    <t>R^2 * I</t>
  </si>
  <si>
    <t>&lt;R^2 * I&gt;</t>
  </si>
  <si>
    <t>b+coef</t>
  </si>
  <si>
    <t>a_coef</t>
  </si>
  <si>
    <t>i^2</t>
  </si>
  <si>
    <t>ltkmnf 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</si>
</sst>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41" formatCode="_-* #,##0_-;\-* #,##0_-;_-* &quot;-&quot;_-;_-@_-"/>
  </numFmts>
  <fonts count="22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quotePrefix="1"/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$A1:$XFD1"/>
    </sheetView>
  </sheetViews>
  <sheetFormatPr defaultColWidth="9" defaultRowHeight="15"/>
  <cols>
    <col min="1" max="1" width="16" customWidth="1"/>
    <col min="2" max="2" width="9.66666666666667" customWidth="1"/>
    <col min="3" max="3" width="13.44" customWidth="1"/>
    <col min="4" max="4" width="7" customWidth="1"/>
    <col min="5" max="5" width="14.5533333333333" customWidth="1"/>
    <col min="6" max="6" width="13.78" customWidth="1"/>
    <col min="7" max="8" width="5" customWidth="1"/>
    <col min="9" max="10" width="4" customWidth="1"/>
    <col min="11" max="11" width="7.78" customWidth="1"/>
    <col min="12" max="12" width="11.10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-0.00599</v>
      </c>
      <c r="C2">
        <v>0.0011</v>
      </c>
      <c r="D2">
        <v>0.188</v>
      </c>
      <c r="E2">
        <v>0.00077</v>
      </c>
      <c r="F2" s="5" t="s">
        <v>12</v>
      </c>
      <c r="G2">
        <v>8.2</v>
      </c>
      <c r="H2">
        <v>8.6</v>
      </c>
      <c r="I2">
        <v>9.4</v>
      </c>
      <c r="J2">
        <v>9.5</v>
      </c>
      <c r="K2">
        <v>1.75</v>
      </c>
      <c r="L2">
        <v>12</v>
      </c>
    </row>
    <row r="3" spans="1:12">
      <c r="A3">
        <v>0</v>
      </c>
      <c r="B3">
        <v>-0.004789</v>
      </c>
      <c r="C3">
        <v>0.0016</v>
      </c>
      <c r="D3">
        <v>0.1814</v>
      </c>
      <c r="E3">
        <v>0.0093</v>
      </c>
      <c r="F3" s="5" t="s">
        <v>12</v>
      </c>
      <c r="G3">
        <v>8.2</v>
      </c>
      <c r="H3">
        <v>8.6</v>
      </c>
      <c r="I3">
        <v>9.4</v>
      </c>
      <c r="J3">
        <v>9.5</v>
      </c>
      <c r="K3">
        <v>1.75</v>
      </c>
      <c r="L3">
        <v>12</v>
      </c>
    </row>
    <row r="4" spans="1:12">
      <c r="A4">
        <v>0</v>
      </c>
      <c r="B4">
        <v>-0.005464</v>
      </c>
      <c r="C4">
        <v>0.002</v>
      </c>
      <c r="D4">
        <v>-0.228</v>
      </c>
      <c r="E4">
        <v>0.001</v>
      </c>
      <c r="F4" s="5" t="s">
        <v>13</v>
      </c>
      <c r="G4">
        <v>8.2</v>
      </c>
      <c r="H4">
        <v>8.6</v>
      </c>
      <c r="I4">
        <v>9.4</v>
      </c>
      <c r="J4">
        <v>9.5</v>
      </c>
      <c r="K4">
        <v>1.75</v>
      </c>
      <c r="L4">
        <v>12</v>
      </c>
    </row>
    <row r="5" spans="1:12">
      <c r="A5">
        <v>0</v>
      </c>
      <c r="B5">
        <v>-0.003198</v>
      </c>
      <c r="C5">
        <v>0.0037</v>
      </c>
      <c r="D5">
        <v>0.1758</v>
      </c>
      <c r="E5">
        <v>0.0022</v>
      </c>
      <c r="F5" s="5" t="s">
        <v>12</v>
      </c>
      <c r="G5">
        <v>8.2</v>
      </c>
      <c r="H5">
        <v>8.6</v>
      </c>
      <c r="I5">
        <v>9.4</v>
      </c>
      <c r="J5">
        <v>9.5</v>
      </c>
      <c r="K5">
        <v>1.75</v>
      </c>
      <c r="L5">
        <v>12</v>
      </c>
    </row>
    <row r="6" spans="1:12">
      <c r="A6">
        <v>0</v>
      </c>
      <c r="B6">
        <v>-0.005514</v>
      </c>
      <c r="C6">
        <v>0.0015</v>
      </c>
      <c r="D6">
        <v>0.1846</v>
      </c>
      <c r="E6">
        <v>0.00099</v>
      </c>
      <c r="F6" s="5" t="s">
        <v>12</v>
      </c>
      <c r="G6">
        <v>8.2</v>
      </c>
      <c r="H6">
        <v>8.6</v>
      </c>
      <c r="I6">
        <v>9.4</v>
      </c>
      <c r="J6">
        <v>9.5</v>
      </c>
      <c r="K6">
        <v>1.75</v>
      </c>
      <c r="L6">
        <v>12</v>
      </c>
    </row>
    <row r="7" spans="1:12">
      <c r="A7">
        <v>0</v>
      </c>
      <c r="B7">
        <v>-0.005163</v>
      </c>
      <c r="C7">
        <v>0.0023</v>
      </c>
      <c r="D7">
        <v>0.1837</v>
      </c>
      <c r="E7">
        <v>0.0015</v>
      </c>
      <c r="F7" s="5" t="s">
        <v>12</v>
      </c>
      <c r="G7">
        <v>8.2</v>
      </c>
      <c r="H7">
        <v>8.6</v>
      </c>
      <c r="I7">
        <v>9.4</v>
      </c>
      <c r="J7">
        <v>9.5</v>
      </c>
      <c r="K7">
        <v>1.75</v>
      </c>
      <c r="L7">
        <v>12</v>
      </c>
    </row>
    <row r="9" spans="1:12">
      <c r="A9">
        <v>6.21</v>
      </c>
      <c r="B9">
        <v>-0.00831</v>
      </c>
      <c r="C9">
        <v>0.0028</v>
      </c>
      <c r="D9">
        <v>0.2607</v>
      </c>
      <c r="E9">
        <v>0.0024</v>
      </c>
      <c r="F9" s="5" t="s">
        <v>12</v>
      </c>
      <c r="G9">
        <v>8.2</v>
      </c>
      <c r="H9">
        <v>8.6</v>
      </c>
      <c r="I9">
        <v>9.4</v>
      </c>
      <c r="J9">
        <v>9.5</v>
      </c>
      <c r="K9">
        <v>1.75</v>
      </c>
      <c r="L9">
        <v>12</v>
      </c>
    </row>
    <row r="10" spans="1:12">
      <c r="A10">
        <v>9.07</v>
      </c>
      <c r="B10">
        <v>-0.0084</v>
      </c>
      <c r="C10">
        <v>0.0018</v>
      </c>
      <c r="D10">
        <v>0.3008</v>
      </c>
      <c r="E10">
        <v>0.0016</v>
      </c>
      <c r="F10" s="5" t="s">
        <v>12</v>
      </c>
      <c r="G10">
        <v>8.2</v>
      </c>
      <c r="H10">
        <v>8.6</v>
      </c>
      <c r="I10">
        <v>9.4</v>
      </c>
      <c r="J10">
        <v>9.5</v>
      </c>
      <c r="K10">
        <v>1.75</v>
      </c>
      <c r="L10">
        <v>12</v>
      </c>
    </row>
    <row r="11" spans="1:12">
      <c r="A11">
        <v>45</v>
      </c>
      <c r="B11">
        <v>-0.009674</v>
      </c>
      <c r="C11">
        <v>0.002</v>
      </c>
      <c r="D11">
        <v>0.7118</v>
      </c>
      <c r="E11">
        <v>0.0027</v>
      </c>
      <c r="F11" s="5" t="s">
        <v>12</v>
      </c>
      <c r="G11">
        <v>8.2</v>
      </c>
      <c r="H11">
        <v>8.6</v>
      </c>
      <c r="I11">
        <v>9.4</v>
      </c>
      <c r="J11">
        <v>9.5</v>
      </c>
      <c r="K11">
        <v>1.75</v>
      </c>
      <c r="L11">
        <v>12</v>
      </c>
    </row>
    <row r="12" spans="1:12">
      <c r="A12">
        <v>62</v>
      </c>
      <c r="B12">
        <v>-0.01475</v>
      </c>
      <c r="C12">
        <v>0.0012</v>
      </c>
      <c r="D12">
        <v>0.95</v>
      </c>
      <c r="E12">
        <v>0.002</v>
      </c>
      <c r="F12" s="5" t="s">
        <v>12</v>
      </c>
      <c r="G12">
        <v>8.2</v>
      </c>
      <c r="H12">
        <v>8.6</v>
      </c>
      <c r="I12">
        <v>9.4</v>
      </c>
      <c r="J12">
        <v>9.5</v>
      </c>
      <c r="K12">
        <v>1.75</v>
      </c>
      <c r="L12">
        <v>12</v>
      </c>
    </row>
    <row r="13" spans="1:12">
      <c r="A13">
        <v>51.5</v>
      </c>
      <c r="B13">
        <v>-0.01102</v>
      </c>
      <c r="C13">
        <v>0.0055</v>
      </c>
      <c r="D13">
        <v>0.7811</v>
      </c>
      <c r="E13">
        <v>0.0074</v>
      </c>
      <c r="F13" s="5" t="s">
        <v>12</v>
      </c>
      <c r="G13">
        <v>8.2</v>
      </c>
      <c r="H13">
        <v>8.6</v>
      </c>
      <c r="I13">
        <v>9.4</v>
      </c>
      <c r="J13">
        <v>9.5</v>
      </c>
      <c r="K13">
        <v>1.75</v>
      </c>
      <c r="L13">
        <v>12</v>
      </c>
    </row>
    <row r="14" spans="1:12">
      <c r="A14">
        <v>100</v>
      </c>
      <c r="B14">
        <v>-0.01176</v>
      </c>
      <c r="C14">
        <v>0.0011</v>
      </c>
      <c r="D14">
        <v>0.7065</v>
      </c>
      <c r="E14">
        <v>0.0019</v>
      </c>
      <c r="F14" s="5" t="s">
        <v>12</v>
      </c>
      <c r="G14">
        <v>8.2</v>
      </c>
      <c r="H14">
        <v>8.6</v>
      </c>
      <c r="I14">
        <v>9.4</v>
      </c>
      <c r="J14">
        <v>9.5</v>
      </c>
      <c r="K14">
        <v>0.9</v>
      </c>
      <c r="L14">
        <v>12</v>
      </c>
    </row>
    <row r="15" spans="1:12">
      <c r="A15">
        <v>103.55</v>
      </c>
      <c r="B15">
        <v>-0.01237</v>
      </c>
      <c r="C15">
        <v>0.0013</v>
      </c>
      <c r="D15">
        <v>0.7288</v>
      </c>
      <c r="E15">
        <v>0.0023</v>
      </c>
      <c r="F15" s="5" t="s">
        <v>12</v>
      </c>
      <c r="G15">
        <v>8.2</v>
      </c>
      <c r="H15">
        <v>8.6</v>
      </c>
      <c r="I15">
        <v>9.4</v>
      </c>
      <c r="J15">
        <v>9.5</v>
      </c>
      <c r="K15">
        <v>0.9</v>
      </c>
      <c r="L15">
        <v>12</v>
      </c>
    </row>
    <row r="16" spans="1:12">
      <c r="A16">
        <v>8.95</v>
      </c>
      <c r="B16">
        <v>-0.006902</v>
      </c>
      <c r="C16">
        <v>0.0022</v>
      </c>
      <c r="D16">
        <v>0.136</v>
      </c>
      <c r="E16">
        <v>0.002</v>
      </c>
      <c r="F16" s="5" t="s">
        <v>12</v>
      </c>
      <c r="G16">
        <v>8.2</v>
      </c>
      <c r="H16">
        <v>8.6</v>
      </c>
      <c r="I16">
        <v>9.4</v>
      </c>
      <c r="J16">
        <v>9.5</v>
      </c>
      <c r="K16">
        <v>0.9</v>
      </c>
      <c r="L16">
        <v>20</v>
      </c>
    </row>
    <row r="17" spans="1:12">
      <c r="A17">
        <v>64.2</v>
      </c>
      <c r="B17">
        <v>-0.00763</v>
      </c>
      <c r="C17">
        <v>0.0027</v>
      </c>
      <c r="D17">
        <v>0.4785</v>
      </c>
      <c r="E17">
        <v>0.0029</v>
      </c>
      <c r="F17" s="5" t="s">
        <v>12</v>
      </c>
      <c r="G17">
        <v>8.2</v>
      </c>
      <c r="H17">
        <v>8.6</v>
      </c>
      <c r="I17">
        <v>9.4</v>
      </c>
      <c r="J17">
        <v>9.5</v>
      </c>
      <c r="K17">
        <v>0.9</v>
      </c>
      <c r="L17">
        <v>12</v>
      </c>
    </row>
    <row r="18" spans="1:12">
      <c r="A18">
        <v>106</v>
      </c>
      <c r="B18">
        <v>-0.01022</v>
      </c>
      <c r="C18">
        <v>0.0017</v>
      </c>
      <c r="D18">
        <v>0.7382</v>
      </c>
      <c r="E18">
        <v>0.0026</v>
      </c>
      <c r="F18" s="5" t="s">
        <v>12</v>
      </c>
      <c r="G18">
        <v>8.2</v>
      </c>
      <c r="H18">
        <v>8.6</v>
      </c>
      <c r="I18">
        <v>9.4</v>
      </c>
      <c r="J18">
        <v>9.5</v>
      </c>
      <c r="K18">
        <v>0.9</v>
      </c>
      <c r="L18">
        <v>12</v>
      </c>
    </row>
    <row r="20" spans="1:12">
      <c r="A20">
        <v>100</v>
      </c>
      <c r="B20">
        <v>-0.002031</v>
      </c>
      <c r="C20">
        <v>0.0037</v>
      </c>
      <c r="D20">
        <v>1.587</v>
      </c>
      <c r="E20">
        <v>0.0072</v>
      </c>
      <c r="F20" s="5" t="s">
        <v>12</v>
      </c>
      <c r="G20">
        <v>7.2</v>
      </c>
      <c r="H20">
        <v>7.8</v>
      </c>
      <c r="I20">
        <v>7.8</v>
      </c>
      <c r="J20">
        <v>8.3</v>
      </c>
      <c r="K20">
        <v>1.75</v>
      </c>
      <c r="L20">
        <v>12</v>
      </c>
    </row>
    <row r="21" spans="1:12">
      <c r="A21">
        <v>100</v>
      </c>
      <c r="B21">
        <v>-0.01096</v>
      </c>
      <c r="C21">
        <v>0.0026</v>
      </c>
      <c r="D21">
        <v>1.026</v>
      </c>
      <c r="E21">
        <v>0.0036</v>
      </c>
      <c r="F21" s="5" t="s">
        <v>12</v>
      </c>
      <c r="G21">
        <v>11.9</v>
      </c>
      <c r="H21">
        <v>11.6</v>
      </c>
      <c r="I21">
        <v>12</v>
      </c>
      <c r="J21">
        <v>12</v>
      </c>
      <c r="K21">
        <v>1.75</v>
      </c>
      <c r="L21">
        <v>12</v>
      </c>
    </row>
    <row r="22" spans="1:12">
      <c r="A22">
        <v>100</v>
      </c>
      <c r="B22">
        <v>-0.0339</v>
      </c>
      <c r="C22">
        <v>0.0024</v>
      </c>
      <c r="D22">
        <v>2.501</v>
      </c>
      <c r="E22">
        <v>0.0053</v>
      </c>
      <c r="F22" s="5" t="s">
        <v>12</v>
      </c>
      <c r="G22">
        <v>3.1</v>
      </c>
      <c r="H22">
        <v>3.3</v>
      </c>
      <c r="I22">
        <v>2.4</v>
      </c>
      <c r="J22">
        <v>2.6</v>
      </c>
      <c r="K22">
        <v>1.75</v>
      </c>
      <c r="L22">
        <v>12</v>
      </c>
    </row>
    <row r="23" spans="1:12">
      <c r="A23">
        <v>100</v>
      </c>
      <c r="B23">
        <v>-0.02494</v>
      </c>
      <c r="C23">
        <v>0.0049</v>
      </c>
      <c r="D23">
        <v>2.081</v>
      </c>
      <c r="E23">
        <v>0.0085</v>
      </c>
      <c r="F23" s="5" t="s">
        <v>12</v>
      </c>
      <c r="G23">
        <v>4.6</v>
      </c>
      <c r="H23">
        <v>5.6</v>
      </c>
      <c r="I23">
        <v>4.6</v>
      </c>
      <c r="J23">
        <v>4.7</v>
      </c>
      <c r="K23">
        <v>1.75</v>
      </c>
      <c r="L23">
        <v>12</v>
      </c>
    </row>
    <row r="24" spans="1:12">
      <c r="A24">
        <v>100</v>
      </c>
      <c r="B24">
        <v>-0.02627</v>
      </c>
      <c r="C24">
        <v>0.0098</v>
      </c>
      <c r="D24">
        <v>-2.013</v>
      </c>
      <c r="E24">
        <v>0.018</v>
      </c>
      <c r="F24" s="5" t="s">
        <v>13</v>
      </c>
      <c r="K24">
        <v>1.75</v>
      </c>
      <c r="L24">
        <v>12</v>
      </c>
    </row>
    <row r="25" spans="1:12">
      <c r="A25">
        <v>100</v>
      </c>
      <c r="B25">
        <v>-0.01335</v>
      </c>
      <c r="C25">
        <v>0.0041</v>
      </c>
      <c r="D25">
        <v>0.8113</v>
      </c>
      <c r="E25">
        <v>0.0066</v>
      </c>
      <c r="F25" s="5" t="s">
        <v>12</v>
      </c>
      <c r="G25">
        <v>7.2</v>
      </c>
      <c r="H25">
        <v>7.8</v>
      </c>
      <c r="I25">
        <v>7.8</v>
      </c>
      <c r="J25">
        <v>8.3</v>
      </c>
      <c r="K25">
        <v>0.9</v>
      </c>
      <c r="L25">
        <v>12</v>
      </c>
    </row>
    <row r="26" spans="1:12">
      <c r="A26">
        <v>100</v>
      </c>
      <c r="B26">
        <v>-0.003478</v>
      </c>
      <c r="C26">
        <v>0.0099</v>
      </c>
      <c r="D26">
        <v>0.504</v>
      </c>
      <c r="E26">
        <v>0.013</v>
      </c>
      <c r="F26" s="5" t="s">
        <v>12</v>
      </c>
      <c r="G26">
        <v>11.9</v>
      </c>
      <c r="H26">
        <v>11.6</v>
      </c>
      <c r="I26">
        <v>12</v>
      </c>
      <c r="J26">
        <v>12</v>
      </c>
      <c r="K26">
        <v>0.9</v>
      </c>
      <c r="L26">
        <v>12</v>
      </c>
    </row>
    <row r="27" spans="1:12">
      <c r="A27">
        <v>100</v>
      </c>
      <c r="B27">
        <v>-0.02933</v>
      </c>
      <c r="C27">
        <v>0.0035</v>
      </c>
      <c r="D27">
        <v>1.294</v>
      </c>
      <c r="E27">
        <v>0.0071</v>
      </c>
      <c r="F27" s="5" t="s">
        <v>12</v>
      </c>
      <c r="G27">
        <v>3.1</v>
      </c>
      <c r="H27">
        <v>3.3</v>
      </c>
      <c r="I27">
        <v>2.4</v>
      </c>
      <c r="J27">
        <v>2.6</v>
      </c>
      <c r="K27">
        <v>0.9</v>
      </c>
      <c r="L27">
        <v>12</v>
      </c>
    </row>
    <row r="28" spans="1:12">
      <c r="A28">
        <v>100</v>
      </c>
      <c r="B28">
        <v>-0.01663</v>
      </c>
      <c r="C28">
        <v>0.0051</v>
      </c>
      <c r="D28">
        <v>1.071</v>
      </c>
      <c r="E28">
        <v>0.001</v>
      </c>
      <c r="F28" s="5" t="s">
        <v>12</v>
      </c>
      <c r="K28">
        <v>0.9</v>
      </c>
      <c r="L28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topLeftCell="A34" workbookViewId="0">
      <selection activeCell="L43" sqref="L43"/>
    </sheetView>
  </sheetViews>
  <sheetFormatPr defaultColWidth="9" defaultRowHeight="15"/>
  <cols>
    <col min="1" max="1" width="16" customWidth="1"/>
    <col min="2" max="2" width="9.66666666666667" customWidth="1"/>
    <col min="3" max="3" width="7.78" customWidth="1"/>
    <col min="4" max="4" width="19.22" customWidth="1"/>
    <col min="5" max="5" width="15.1066666666667" customWidth="1"/>
    <col min="6" max="6" width="12.5"/>
    <col min="7" max="8" width="13.6"/>
    <col min="9" max="13" width="12.5"/>
    <col min="14" max="22" width="11.4"/>
  </cols>
  <sheetData>
    <row r="1" spans="1:12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</v>
      </c>
      <c r="K1" t="s">
        <v>21</v>
      </c>
      <c r="L1" s="3"/>
    </row>
    <row r="2" spans="1:12">
      <c r="A2">
        <v>11.8</v>
      </c>
      <c r="B2">
        <v>-0.001336</v>
      </c>
      <c r="C2">
        <v>0.00027</v>
      </c>
      <c r="D2">
        <v>0.07262</v>
      </c>
      <c r="E2">
        <v>0.00012</v>
      </c>
      <c r="F2">
        <v>16.21</v>
      </c>
      <c r="G2">
        <v>16.45</v>
      </c>
      <c r="H2">
        <v>16.12</v>
      </c>
      <c r="I2">
        <v>17.05</v>
      </c>
      <c r="J2">
        <v>1.75</v>
      </c>
      <c r="K2">
        <f t="shared" ref="K2:K9" si="0">((A2*9.8*J2)/1000)/100</f>
        <v>0.0020237</v>
      </c>
      <c r="L2" s="3"/>
    </row>
    <row r="3" spans="1:12">
      <c r="A3">
        <v>22</v>
      </c>
      <c r="B3">
        <v>-0.004862</v>
      </c>
      <c r="C3">
        <v>0.00099</v>
      </c>
      <c r="D3">
        <v>0.1588</v>
      </c>
      <c r="E3">
        <v>0.00074</v>
      </c>
      <c r="F3">
        <v>16.21</v>
      </c>
      <c r="G3">
        <v>16.45</v>
      </c>
      <c r="H3">
        <v>16.12</v>
      </c>
      <c r="I3">
        <v>17.05</v>
      </c>
      <c r="J3">
        <v>1.75</v>
      </c>
      <c r="K3">
        <f t="shared" si="0"/>
        <v>0.003773</v>
      </c>
      <c r="L3" s="3"/>
    </row>
    <row r="4" spans="1:12">
      <c r="A4">
        <v>52.9</v>
      </c>
      <c r="B4">
        <v>-0.008006</v>
      </c>
      <c r="C4">
        <v>0.00062</v>
      </c>
      <c r="D4">
        <v>0.4047</v>
      </c>
      <c r="E4">
        <v>0.0007</v>
      </c>
      <c r="F4">
        <v>16.21</v>
      </c>
      <c r="G4">
        <v>16.45</v>
      </c>
      <c r="H4">
        <v>16.12</v>
      </c>
      <c r="I4">
        <v>17.05</v>
      </c>
      <c r="J4">
        <v>1.75</v>
      </c>
      <c r="K4">
        <f t="shared" si="0"/>
        <v>0.00907235</v>
      </c>
      <c r="L4" s="3"/>
    </row>
    <row r="5" spans="1:12">
      <c r="A5">
        <v>70.7</v>
      </c>
      <c r="B5">
        <v>-0.009354</v>
      </c>
      <c r="C5">
        <v>0.00044</v>
      </c>
      <c r="D5">
        <v>0.5459</v>
      </c>
      <c r="E5">
        <v>0.00057</v>
      </c>
      <c r="F5">
        <v>16.21</v>
      </c>
      <c r="G5">
        <v>16.45</v>
      </c>
      <c r="H5">
        <v>16.12</v>
      </c>
      <c r="I5">
        <v>17.05</v>
      </c>
      <c r="J5">
        <v>1.75</v>
      </c>
      <c r="K5">
        <f t="shared" si="0"/>
        <v>0.01212505</v>
      </c>
      <c r="L5" s="3"/>
    </row>
    <row r="6" spans="1:12">
      <c r="A6">
        <v>80.3</v>
      </c>
      <c r="B6">
        <v>-0.009036</v>
      </c>
      <c r="C6">
        <v>0.00074</v>
      </c>
      <c r="D6">
        <v>0.6187</v>
      </c>
      <c r="E6">
        <v>0.001</v>
      </c>
      <c r="F6">
        <v>16.21</v>
      </c>
      <c r="G6">
        <v>16.45</v>
      </c>
      <c r="H6">
        <v>16.12</v>
      </c>
      <c r="I6">
        <v>17.05</v>
      </c>
      <c r="J6">
        <v>1.75</v>
      </c>
      <c r="K6">
        <f t="shared" si="0"/>
        <v>0.01377145</v>
      </c>
      <c r="L6" s="3"/>
    </row>
    <row r="7" spans="1:12">
      <c r="A7">
        <v>108.7</v>
      </c>
      <c r="B7">
        <v>-0.01039</v>
      </c>
      <c r="C7">
        <v>0.00091</v>
      </c>
      <c r="D7">
        <v>0.836</v>
      </c>
      <c r="E7">
        <v>0.0014</v>
      </c>
      <c r="F7">
        <v>16.21</v>
      </c>
      <c r="G7">
        <v>16.45</v>
      </c>
      <c r="H7">
        <v>16.12</v>
      </c>
      <c r="I7">
        <v>17.05</v>
      </c>
      <c r="J7">
        <v>1.75</v>
      </c>
      <c r="K7">
        <f t="shared" si="0"/>
        <v>0.01864205</v>
      </c>
      <c r="L7" s="3"/>
    </row>
    <row r="8" spans="1:12">
      <c r="A8">
        <v>152.9</v>
      </c>
      <c r="B8">
        <v>-0.01292</v>
      </c>
      <c r="C8">
        <v>0.001</v>
      </c>
      <c r="D8">
        <v>1.188</v>
      </c>
      <c r="E8">
        <v>0.002</v>
      </c>
      <c r="F8">
        <v>16.21</v>
      </c>
      <c r="G8">
        <v>16.45</v>
      </c>
      <c r="H8">
        <v>16.12</v>
      </c>
      <c r="I8">
        <v>17.05</v>
      </c>
      <c r="J8">
        <v>1.75</v>
      </c>
      <c r="K8">
        <f t="shared" si="0"/>
        <v>0.02622235</v>
      </c>
      <c r="L8" s="3"/>
    </row>
    <row r="9" spans="1:12">
      <c r="A9">
        <v>208.7</v>
      </c>
      <c r="B9">
        <v>-0.01521</v>
      </c>
      <c r="C9">
        <v>0.00096</v>
      </c>
      <c r="D9">
        <v>1.631</v>
      </c>
      <c r="E9">
        <v>0.0023</v>
      </c>
      <c r="F9">
        <v>16.21</v>
      </c>
      <c r="G9">
        <v>16.45</v>
      </c>
      <c r="H9">
        <v>16.12</v>
      </c>
      <c r="I9">
        <v>17.05</v>
      </c>
      <c r="J9">
        <v>1.75</v>
      </c>
      <c r="K9">
        <f t="shared" si="0"/>
        <v>0.03579205</v>
      </c>
      <c r="L9" s="3"/>
    </row>
    <row r="10" spans="12:12">
      <c r="L10" s="3"/>
    </row>
    <row r="11" spans="12:12">
      <c r="L11" s="3"/>
    </row>
    <row r="12" spans="12:12">
      <c r="L12" s="3"/>
    </row>
    <row r="13" spans="1:1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J13" t="s">
        <v>29</v>
      </c>
      <c r="L13" s="3"/>
    </row>
    <row r="14" spans="1:12">
      <c r="A14" s="1">
        <f>AVERAGE(A15:A22)</f>
        <v>0.015583861699875</v>
      </c>
      <c r="B14" s="2">
        <f>AVERAGE(D2:D9)</f>
        <v>0.681965</v>
      </c>
      <c r="C14" s="2">
        <f>AVERAGE(K2:K9)</f>
        <v>0.01517775</v>
      </c>
      <c r="D14" s="2">
        <f>AVERAGE(D15:D22)</f>
        <v>0.000344189576093125</v>
      </c>
      <c r="E14" s="2">
        <f>C14*C14</f>
        <v>0.0002303640950625</v>
      </c>
      <c r="F14">
        <f>(A14-B14*C14)/(D14-E14)</f>
        <v>45.9753595920847</v>
      </c>
      <c r="G14">
        <f>B14-F14*C14</f>
        <v>-0.0158375140487637</v>
      </c>
      <c r="H14">
        <f>G14/F14</f>
        <v>-0.000344478307277673</v>
      </c>
      <c r="I14">
        <f>1/F14</f>
        <v>0.0217507814810472</v>
      </c>
      <c r="J14">
        <f>(1/SQRT(8))*SQRT(((A28-B14*B14)/(D14-E14))-F14*F14)</f>
        <v>0.109013594699689</v>
      </c>
      <c r="K14">
        <f>J14/F14</f>
        <v>0.00237113087677637</v>
      </c>
      <c r="L14" s="3"/>
    </row>
    <row r="15" spans="1:12">
      <c r="A15">
        <f t="shared" ref="A15:A22" si="1">D2*K2</f>
        <v>0.000146961094</v>
      </c>
      <c r="D15">
        <f>K2*K2</f>
        <v>4.09536169e-6</v>
      </c>
      <c r="L15" s="3"/>
    </row>
    <row r="16" spans="1:12">
      <c r="A16">
        <f t="shared" si="1"/>
        <v>0.0005991524</v>
      </c>
      <c r="D16">
        <f t="shared" ref="D16:D22" si="2">K3*K3</f>
        <v>1.4235529e-5</v>
      </c>
      <c r="L16" s="3"/>
    </row>
    <row r="17" spans="1:12">
      <c r="A17">
        <f t="shared" si="1"/>
        <v>0.003671580045</v>
      </c>
      <c r="D17">
        <f t="shared" si="2"/>
        <v>8.23075345225e-5</v>
      </c>
      <c r="L17" s="3"/>
    </row>
    <row r="18" spans="1:12">
      <c r="A18">
        <f t="shared" si="1"/>
        <v>0.006619064795</v>
      </c>
      <c r="D18">
        <f t="shared" si="2"/>
        <v>0.0001470168375025</v>
      </c>
      <c r="L18" s="3"/>
    </row>
    <row r="19" spans="1:12">
      <c r="A19">
        <f t="shared" si="1"/>
        <v>0.008520396115</v>
      </c>
      <c r="D19">
        <f t="shared" si="2"/>
        <v>0.0001896528351025</v>
      </c>
      <c r="L19" s="3"/>
    </row>
    <row r="20" spans="1:12">
      <c r="A20">
        <f t="shared" si="1"/>
        <v>0.0155847538</v>
      </c>
      <c r="D20">
        <f t="shared" si="2"/>
        <v>0.0003475260282025</v>
      </c>
      <c r="L20" s="3"/>
    </row>
    <row r="21" spans="1:12">
      <c r="A21">
        <f t="shared" si="1"/>
        <v>0.0311521518</v>
      </c>
      <c r="D21">
        <f t="shared" si="2"/>
        <v>0.0006876116395225</v>
      </c>
      <c r="L21" s="3"/>
    </row>
    <row r="22" spans="1:12">
      <c r="A22">
        <f t="shared" si="1"/>
        <v>0.05837683355</v>
      </c>
      <c r="D22">
        <f t="shared" si="2"/>
        <v>0.0012810708432025</v>
      </c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:12">
      <c r="A27" t="s">
        <v>30</v>
      </c>
      <c r="L27" s="3"/>
    </row>
    <row r="28" spans="1:12">
      <c r="A28" s="2">
        <f>AVERAGE(A29:A36)</f>
        <v>0.7056838368</v>
      </c>
      <c r="L28" s="3"/>
    </row>
    <row r="29" spans="1:12">
      <c r="A29">
        <f>D2*D2</f>
        <v>0.0052736644</v>
      </c>
      <c r="L29" s="3"/>
    </row>
    <row r="30" spans="1:12">
      <c r="A30">
        <f t="shared" ref="A30:A36" si="3">D3*D3</f>
        <v>0.02521744</v>
      </c>
      <c r="L30" s="3"/>
    </row>
    <row r="31" spans="1:12">
      <c r="A31">
        <f t="shared" si="3"/>
        <v>0.16378209</v>
      </c>
      <c r="L31" s="3"/>
    </row>
    <row r="32" spans="1:12">
      <c r="A32">
        <f t="shared" si="3"/>
        <v>0.29800681</v>
      </c>
      <c r="L32" s="3"/>
    </row>
    <row r="33" spans="1:12">
      <c r="A33">
        <f t="shared" si="3"/>
        <v>0.38278969</v>
      </c>
      <c r="L33" s="3"/>
    </row>
    <row r="34" spans="1:12">
      <c r="A34">
        <f t="shared" si="3"/>
        <v>0.698896</v>
      </c>
      <c r="L34" s="3"/>
    </row>
    <row r="35" spans="1:12">
      <c r="A35">
        <f t="shared" si="3"/>
        <v>1.411344</v>
      </c>
      <c r="L35" s="3"/>
    </row>
    <row r="36" spans="1:12">
      <c r="A36">
        <f t="shared" si="3"/>
        <v>2.660161</v>
      </c>
      <c r="L36" s="3"/>
    </row>
    <row r="37" spans="12:12">
      <c r="L37" s="3"/>
    </row>
    <row r="38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0" spans="11:11">
      <c r="K40">
        <f>0.344/1000</f>
        <v>0.000344</v>
      </c>
    </row>
    <row r="42" spans="1:13">
      <c r="A42" t="s">
        <v>0</v>
      </c>
      <c r="B42" t="s">
        <v>1</v>
      </c>
      <c r="C42" t="s">
        <v>14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  <c r="J42" t="s">
        <v>31</v>
      </c>
      <c r="K42" t="s">
        <v>10</v>
      </c>
      <c r="L42" t="s">
        <v>21</v>
      </c>
      <c r="M42" t="s">
        <v>32</v>
      </c>
    </row>
    <row r="43" spans="1:13">
      <c r="A43">
        <v>108.7</v>
      </c>
      <c r="B43">
        <v>-0.01039</v>
      </c>
      <c r="C43">
        <v>0.00091</v>
      </c>
      <c r="D43">
        <v>0.836</v>
      </c>
      <c r="E43">
        <v>0.0014</v>
      </c>
      <c r="F43">
        <v>16.21</v>
      </c>
      <c r="G43">
        <v>16.45</v>
      </c>
      <c r="H43">
        <v>16.12</v>
      </c>
      <c r="I43">
        <v>17.05</v>
      </c>
      <c r="J43">
        <f>AVERAGE(F43:I43)/100</f>
        <v>0.164575</v>
      </c>
      <c r="K43">
        <v>1.75</v>
      </c>
      <c r="L43">
        <f>(A43/1000)*9.8*(K43/100)</f>
        <v>0.01864205</v>
      </c>
      <c r="M43">
        <f>(L43-$K$40)/D43</f>
        <v>0.0218876196172249</v>
      </c>
    </row>
    <row r="44" spans="1:13">
      <c r="A44">
        <v>108.7</v>
      </c>
      <c r="B44">
        <v>-0.01155</v>
      </c>
      <c r="C44">
        <v>0.0011</v>
      </c>
      <c r="D44">
        <v>0.941</v>
      </c>
      <c r="E44">
        <v>0.0018</v>
      </c>
      <c r="F44">
        <v>15.15</v>
      </c>
      <c r="G44">
        <v>15.05</v>
      </c>
      <c r="H44">
        <v>14.73</v>
      </c>
      <c r="I44">
        <v>15.99</v>
      </c>
      <c r="J44">
        <f>AVERAGE(F44:I44)/100</f>
        <v>0.1523</v>
      </c>
      <c r="K44">
        <v>1.75</v>
      </c>
      <c r="L44">
        <f>((A44*9.8*K44)/1000)/100</f>
        <v>0.01864205</v>
      </c>
      <c r="M44">
        <f>(L44-$K$40)/D44</f>
        <v>0.0194453241232731</v>
      </c>
    </row>
    <row r="45" spans="1:13">
      <c r="A45">
        <v>108.7</v>
      </c>
      <c r="B45">
        <v>-0.01501</v>
      </c>
      <c r="C45">
        <v>0.0013</v>
      </c>
      <c r="D45">
        <v>1.213</v>
      </c>
      <c r="E45">
        <v>0.0026</v>
      </c>
      <c r="F45">
        <v>12.45</v>
      </c>
      <c r="G45">
        <v>12.53</v>
      </c>
      <c r="H45">
        <v>12.25</v>
      </c>
      <c r="I45">
        <v>13.15</v>
      </c>
      <c r="J45">
        <f>AVERAGE(F45:I45)/100</f>
        <v>0.12595</v>
      </c>
      <c r="K45">
        <v>1.75</v>
      </c>
      <c r="L45">
        <f>((A45*9.8*K45)/1000)/100</f>
        <v>0.01864205</v>
      </c>
      <c r="M45">
        <f>(L45-$K$40)/D45</f>
        <v>0.015084954657873</v>
      </c>
    </row>
    <row r="46" spans="1:13">
      <c r="A46">
        <v>108.7</v>
      </c>
      <c r="B46">
        <v>-0.02537</v>
      </c>
      <c r="C46">
        <v>0.0019</v>
      </c>
      <c r="D46">
        <v>1.892</v>
      </c>
      <c r="E46">
        <v>0.0041</v>
      </c>
      <c r="F46">
        <v>7.69</v>
      </c>
      <c r="G46">
        <v>8.74</v>
      </c>
      <c r="H46">
        <v>8.48</v>
      </c>
      <c r="I46">
        <v>8.25</v>
      </c>
      <c r="J46">
        <f>AVERAGE(F46:I46)/100</f>
        <v>0.0829</v>
      </c>
      <c r="K46">
        <v>1.75</v>
      </c>
      <c r="L46">
        <f>((A46*9.8*K46)/1000)/100</f>
        <v>0.01864205</v>
      </c>
      <c r="M46">
        <f>(L46-$K$40)/D46</f>
        <v>0.00967127378435518</v>
      </c>
    </row>
    <row r="47" spans="1:13">
      <c r="A47">
        <v>108.7</v>
      </c>
      <c r="B47">
        <v>-0.03445</v>
      </c>
      <c r="C47">
        <v>0.003</v>
      </c>
      <c r="D47">
        <v>2.509</v>
      </c>
      <c r="E47">
        <v>0.008</v>
      </c>
      <c r="F47">
        <v>4.95</v>
      </c>
      <c r="G47">
        <v>5.45</v>
      </c>
      <c r="H47">
        <v>5.4</v>
      </c>
      <c r="I47">
        <v>5.33</v>
      </c>
      <c r="J47">
        <f>AVERAGE(F47:I47)/100</f>
        <v>0.052825</v>
      </c>
      <c r="K47">
        <v>1.75</v>
      </c>
      <c r="L47">
        <f>((A47*9.8*K47)/1000)/100</f>
        <v>0.01864205</v>
      </c>
      <c r="M47">
        <f>(L47-$K$40)/D47</f>
        <v>0.00729296532483061</v>
      </c>
    </row>
    <row r="50" spans="1:10">
      <c r="A50" s="4" t="s">
        <v>33</v>
      </c>
      <c r="B50" s="4" t="s">
        <v>34</v>
      </c>
      <c r="C50" s="4" t="s">
        <v>35</v>
      </c>
      <c r="D50" s="4" t="s">
        <v>36</v>
      </c>
      <c r="E50" s="4" t="s">
        <v>37</v>
      </c>
      <c r="F50" s="4" t="s">
        <v>38</v>
      </c>
      <c r="G50" t="s">
        <v>39</v>
      </c>
      <c r="H50" t="s">
        <v>40</v>
      </c>
      <c r="I50" t="s">
        <v>41</v>
      </c>
      <c r="J50" t="s">
        <v>42</v>
      </c>
    </row>
    <row r="51" spans="1:10">
      <c r="A51">
        <f>J43*J43</f>
        <v>0.027084930625</v>
      </c>
      <c r="B51">
        <f>J43^4</f>
        <v>0.000733593466961063</v>
      </c>
      <c r="C51">
        <f>AVERAGE(A51:A55)</f>
        <v>0.01516130275</v>
      </c>
      <c r="D51">
        <f>AVERAGE(M43:M47)</f>
        <v>0.0146764275015114</v>
      </c>
      <c r="E51">
        <f t="shared" ref="E51:E55" si="4">A51*M43</f>
        <v>0.000592824658878925</v>
      </c>
      <c r="F51">
        <f>AVERAGE(E51:E55)</f>
        <v>0.000273995827120082</v>
      </c>
      <c r="G51">
        <f>(F51-C51*D51)/(AVERAGE(B51:B55)-C51^2)</f>
        <v>0.6000887378319</v>
      </c>
      <c r="H51">
        <f>D51-G51*C51</f>
        <v>0.00557830047037655</v>
      </c>
      <c r="I51">
        <f>M43^2</f>
        <v>0.000479067892508328</v>
      </c>
      <c r="J51">
        <f>SQRT((AVERAGE(I51:I55)-D51^2-G51*G51*(AVERAGE(B51:B55)-C51*C51))/5)</f>
        <v>1.85441360762563e-5</v>
      </c>
    </row>
    <row r="52" spans="1:9">
      <c r="A52">
        <f>J44*J44</f>
        <v>0.02319529</v>
      </c>
      <c r="B52">
        <f>J44^4</f>
        <v>0.0005380214781841</v>
      </c>
      <c r="E52">
        <f t="shared" si="4"/>
        <v>0.000451039932183316</v>
      </c>
      <c r="I52">
        <f>M44^2</f>
        <v>0.000378120630259147</v>
      </c>
    </row>
    <row r="53" spans="1:9">
      <c r="A53">
        <f>J45*J45</f>
        <v>0.0158634025</v>
      </c>
      <c r="B53">
        <f>J45^4</f>
        <v>0.000251647538877006</v>
      </c>
      <c r="E53">
        <f t="shared" si="4"/>
        <v>0.00023929870743209</v>
      </c>
      <c r="I53">
        <f>M45^2</f>
        <v>0.000227555857030086</v>
      </c>
    </row>
    <row r="54" spans="1:9">
      <c r="A54">
        <f>J46*J46</f>
        <v>0.00687241</v>
      </c>
      <c r="B54">
        <f>J46^4</f>
        <v>4.72300192081e-5</v>
      </c>
      <c r="E54">
        <f t="shared" si="4"/>
        <v>6.64649586683404e-5</v>
      </c>
      <c r="I54">
        <f>M46^2</f>
        <v>9.35335366119558e-5</v>
      </c>
    </row>
    <row r="55" spans="1:9">
      <c r="A55">
        <f>J47*J47</f>
        <v>0.002790480625</v>
      </c>
      <c r="B55">
        <f>J47^4</f>
        <v>7.78678211850039e-6</v>
      </c>
      <c r="E55">
        <f t="shared" si="4"/>
        <v>2.03508784377367e-5</v>
      </c>
      <c r="I55">
        <f>M47^2</f>
        <v>5.31873432291817e-5</v>
      </c>
    </row>
  </sheetData>
  <sortState ref="A2:J9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2021-10-26T10:48:00Z</dcterms:created>
  <dcterms:modified xsi:type="dcterms:W3CDTF">2023-10-09T22:00:08Z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1049-11.1.0.11704</vt:lpwstr>
  </property>
</Properties>
</file>