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2" l="1"/>
  <c r="F7" i="2" s="1"/>
  <c r="B8" i="3" a="1"/>
  <c r="E8" i="3" a="1"/>
  <c r="C8" i="3" a="1"/>
  <c r="D8" i="3" a="1"/>
  <c r="D8" i="3" l="1"/>
  <c r="I8" i="3" s="1"/>
  <c r="L7" i="2" s="1"/>
  <c r="C8" i="3"/>
  <c r="H8" i="3" s="1"/>
  <c r="K7" i="2" s="1"/>
  <c r="E8" i="3"/>
  <c r="J8" i="3" s="1"/>
  <c r="N7" i="2" s="1"/>
  <c r="B8" i="3"/>
  <c r="G8" i="3" s="1"/>
  <c r="J7" i="2" s="1"/>
  <c r="M7" i="2" s="1"/>
  <c r="G7" i="2"/>
  <c r="H7" i="2"/>
  <c r="N6" i="2"/>
  <c r="J6" i="2"/>
  <c r="M6" i="2" s="1"/>
  <c r="K6" i="2"/>
  <c r="L6" i="2"/>
  <c r="N5" i="2"/>
  <c r="K5" i="2"/>
  <c r="L5" i="2"/>
  <c r="J5" i="2"/>
  <c r="E6" i="2"/>
  <c r="F6" i="2" s="1"/>
  <c r="B7" i="3" a="1"/>
  <c r="C7" i="3" a="1"/>
  <c r="D7" i="3" a="1"/>
  <c r="E7" i="3" a="1"/>
  <c r="M5" i="2" l="1"/>
  <c r="E7" i="3"/>
  <c r="D7" i="3"/>
  <c r="C7" i="3"/>
  <c r="B7" i="3"/>
  <c r="G6" i="2"/>
  <c r="H6" i="2"/>
  <c r="C6" i="3" a="1"/>
  <c r="D6" i="3" a="1"/>
  <c r="E6" i="3" a="1"/>
  <c r="B6" i="3" a="1"/>
  <c r="L26" i="1"/>
  <c r="H7" i="3" l="1"/>
  <c r="I7" i="3"/>
  <c r="G7" i="3"/>
  <c r="J7" i="3"/>
  <c r="B6" i="3"/>
  <c r="G6" i="3" s="1"/>
  <c r="E6" i="3"/>
  <c r="J6" i="3" s="1"/>
  <c r="D6" i="3"/>
  <c r="I6" i="3" s="1"/>
  <c r="C6" i="3"/>
  <c r="H6" i="3" s="1"/>
  <c r="G5" i="3"/>
  <c r="H5" i="3"/>
  <c r="I5" i="3"/>
  <c r="J5" i="3"/>
  <c r="H4" i="3"/>
  <c r="I4" i="3"/>
  <c r="J4" i="3"/>
  <c r="G4" i="3"/>
  <c r="AF4" i="2"/>
  <c r="Q3" i="2"/>
  <c r="W3" i="2" s="1"/>
  <c r="R2" i="2"/>
  <c r="S2" i="2" s="1"/>
  <c r="T2" i="2" s="1"/>
  <c r="T3" i="2" s="1"/>
  <c r="T4" i="2" s="1"/>
  <c r="Q2" i="2"/>
  <c r="C4" i="3" a="1"/>
  <c r="D5" i="3" a="1"/>
  <c r="E5" i="3" a="1"/>
  <c r="D4" i="3" a="1"/>
  <c r="E4" i="3" a="1"/>
  <c r="C5" i="3" a="1"/>
  <c r="B5" i="3" a="1"/>
  <c r="B4" i="3" a="1"/>
  <c r="E3" i="3" a="1"/>
  <c r="D3" i="3" a="1"/>
  <c r="C3" i="3" a="1"/>
  <c r="B3" i="3" a="1"/>
  <c r="T5" i="2" l="1"/>
  <c r="T6" i="2" s="1"/>
  <c r="T7" i="2" s="1"/>
  <c r="Z3" i="2"/>
  <c r="Z4" i="2"/>
  <c r="AF3" i="2"/>
  <c r="C5" i="3"/>
  <c r="E4" i="3"/>
  <c r="D4" i="3"/>
  <c r="E5" i="3"/>
  <c r="D5" i="3"/>
  <c r="C4" i="3"/>
  <c r="B5" i="3"/>
  <c r="B4" i="3"/>
  <c r="E3" i="3"/>
  <c r="D3" i="3"/>
  <c r="C3" i="3"/>
  <c r="B3" i="3"/>
  <c r="P4" i="2"/>
  <c r="S3" i="2"/>
  <c r="M4" i="2"/>
  <c r="M3" i="2"/>
  <c r="AC3" i="2"/>
  <c r="R3" i="2"/>
  <c r="X3" i="2" s="1"/>
  <c r="P3" i="2"/>
  <c r="V3" i="2" s="1"/>
  <c r="D3" i="2"/>
  <c r="D4" i="2"/>
  <c r="L2" i="1"/>
  <c r="K26" i="1"/>
  <c r="L6" i="1"/>
  <c r="L5" i="1"/>
  <c r="L4" i="1"/>
  <c r="L7" i="1"/>
  <c r="L3" i="1"/>
  <c r="AF7" i="2" l="1"/>
  <c r="Z7" i="2"/>
  <c r="Z6" i="2"/>
  <c r="AF6" i="2"/>
  <c r="AF5" i="2"/>
  <c r="K34" i="1" s="1"/>
  <c r="Z5" i="2"/>
  <c r="J34" i="1" s="1"/>
  <c r="AB3" i="2"/>
  <c r="AB4" i="2"/>
  <c r="P5" i="2"/>
  <c r="P6" i="2" s="1"/>
  <c r="P7" i="2" s="1"/>
  <c r="V4" i="2"/>
  <c r="E4" i="2"/>
  <c r="F4" i="2" s="1"/>
  <c r="G4" i="2" s="1"/>
  <c r="E5" i="2"/>
  <c r="F5" i="2" s="1"/>
  <c r="S4" i="2"/>
  <c r="Y3" i="2"/>
  <c r="I34" i="1"/>
  <c r="AE4" i="2"/>
  <c r="AE3" i="2"/>
  <c r="AD3" i="2"/>
  <c r="R4" i="2"/>
  <c r="Q4" i="2"/>
  <c r="E3" i="2"/>
  <c r="F3" i="2" s="1"/>
  <c r="AB7" i="2" l="1"/>
  <c r="V7" i="2"/>
  <c r="V6" i="2"/>
  <c r="AB6" i="2"/>
  <c r="H5" i="2"/>
  <c r="K31" i="1" s="1"/>
  <c r="G5" i="2"/>
  <c r="J31" i="1" s="1"/>
  <c r="Q5" i="2"/>
  <c r="Q6" i="2" s="1"/>
  <c r="Q7" i="2" s="1"/>
  <c r="W4" i="2"/>
  <c r="R5" i="2"/>
  <c r="R6" i="2" s="1"/>
  <c r="R7" i="2" s="1"/>
  <c r="X4" i="2"/>
  <c r="AB5" i="2"/>
  <c r="V5" i="2"/>
  <c r="G3" i="2"/>
  <c r="H3" i="2"/>
  <c r="H4" i="2"/>
  <c r="Y4" i="2"/>
  <c r="S5" i="2"/>
  <c r="S6" i="2" s="1"/>
  <c r="S7" i="2" s="1"/>
  <c r="AD4" i="2"/>
  <c r="AC4" i="2"/>
  <c r="K24" i="1"/>
  <c r="K23" i="1"/>
  <c r="K22" i="1"/>
  <c r="AC7" i="2" l="1"/>
  <c r="W7" i="2"/>
  <c r="AE7" i="2"/>
  <c r="Y7" i="2"/>
  <c r="AD7" i="2"/>
  <c r="X7" i="2"/>
  <c r="AD6" i="2"/>
  <c r="X6" i="2"/>
  <c r="W6" i="2"/>
  <c r="AC6" i="2"/>
  <c r="Y6" i="2"/>
  <c r="AE6" i="2"/>
  <c r="Y5" i="2"/>
  <c r="J32" i="1" s="1"/>
  <c r="AE5" i="2"/>
  <c r="K32" i="1" s="1"/>
  <c r="AC5" i="2"/>
  <c r="W5" i="2"/>
  <c r="X5" i="2"/>
  <c r="AD5" i="2"/>
  <c r="K25" i="1" a="1"/>
  <c r="K25" i="1" s="1"/>
  <c r="I32" i="1" s="1"/>
  <c r="I33" i="1"/>
  <c r="J5" i="1"/>
  <c r="B6" i="1"/>
  <c r="B4" i="1"/>
  <c r="B9" i="1"/>
  <c r="B8" i="1"/>
  <c r="B7" i="1"/>
  <c r="G3" i="1"/>
  <c r="J2" i="1"/>
  <c r="J6" i="1"/>
  <c r="G7" i="1"/>
  <c r="B2" i="1"/>
  <c r="B10" i="1"/>
  <c r="G6" i="1"/>
  <c r="G4" i="1"/>
  <c r="B3" i="1"/>
  <c r="G2" i="1"/>
  <c r="J4" i="1"/>
  <c r="B11" i="1"/>
  <c r="B5" i="1"/>
  <c r="J7" i="1"/>
  <c r="J3" i="1"/>
  <c r="G5" i="1"/>
  <c r="K33" i="1" l="1"/>
  <c r="J33" i="1"/>
  <c r="K2" i="1"/>
  <c r="K3" i="1"/>
  <c r="K6" i="1"/>
  <c r="K5" i="1"/>
  <c r="K4" i="1"/>
  <c r="K7" i="1"/>
  <c r="I7" i="1"/>
  <c r="E7" i="1"/>
  <c r="E5" i="1"/>
  <c r="I5" i="1"/>
  <c r="E2" i="1"/>
  <c r="I2" i="1"/>
  <c r="I4" i="1"/>
  <c r="E4" i="1"/>
  <c r="E6" i="1"/>
  <c r="I6" i="1"/>
  <c r="E3" i="1"/>
  <c r="I3" i="1"/>
  <c r="I21" i="1" l="1"/>
  <c r="F2" i="1" s="1"/>
  <c r="I26" i="1"/>
  <c r="F5" i="1" l="1"/>
  <c r="F3" i="1"/>
  <c r="N21" i="1" s="1" a="1"/>
  <c r="F7" i="1"/>
  <c r="F6" i="1"/>
  <c r="F4" i="1"/>
  <c r="N21" i="1" l="1"/>
  <c r="I31" i="1" s="1"/>
  <c r="K21" i="1"/>
</calcChain>
</file>

<file path=xl/sharedStrings.xml><?xml version="1.0" encoding="utf-8"?>
<sst xmlns="http://schemas.openxmlformats.org/spreadsheetml/2006/main" count="80" uniqueCount="63">
  <si>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</si>
  <si>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</si>
  <si>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</si>
  <si>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</si>
  <si>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</si>
  <si>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</si>
  <si>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</si>
  <si>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</si>
  <si>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</si>
  <si>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</si>
  <si>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</si>
  <si>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</si>
  <si>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</si>
  <si>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</si>
  <si>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</si>
  <si>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</si>
  <si>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</si>
  <si>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</si>
  <si>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</si>
  <si>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</si>
  <si>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</si>
  <si>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</si>
  <si>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</si>
  <si>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Realtime +/-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</si>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</sst>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14" fontId="0" fillId="0" borderId="1" xfId="0" applyNumberFormat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fa54dbfa7d1a43488c694bd2669a0ba1">
      <tp>
        <v>0</v>
        <stp/>
        <stp>GYLD</stp>
        <stp>change in percent</stp>
        <tr r="K26" s="1"/>
      </tp>
    </main>
    <main first="rtdsrv.fa54dbfa7d1a43488c694bd2669a0ba1">
      <tp>
        <v>0</v>
        <stp/>
        <stp>ACWI</stp>
        <stp>change in percent</stp>
        <tr r="K22" s="1"/>
      </tp>
    </main>
    <main first="rtdsrv.fa54dbfa7d1a43488c694bd2669a0ba1">
      <tp>
        <v>268.79000000000002</v>
        <stp/>
        <stp>IVV</stp>
        <stp>last</stp>
        <tr r="J6" s="1"/>
      </tp>
      <tp>
        <v>60.8</v>
        <stp/>
        <stp>EWJ</stp>
        <stp>last</stp>
        <tr r="J3" s="1"/>
      </tp>
    </main>
    <main first="rtdsrv.fa54dbfa7d1a43488c694bd2669a0ba1">
      <tp>
        <v>40.520000000000003</v>
        <stp/>
        <stp>RWX</stp>
        <stp>last</stp>
        <tr r="J7" s="1"/>
      </tp>
    </main>
    <main first="rtdsrv.fa54dbfa7d1a43488c694bd2669a0ba1">
      <tp>
        <v>124.57</v>
        <stp/>
        <stp>GLD</stp>
        <stp>last</stp>
        <tr r="J4" s="1"/>
      </tp>
    </main>
    <main first="rtdsrv.fa54dbfa7d1a43488c694bd2669a0ba1">
      <tp>
        <v>47.66</v>
        <stp/>
        <stp>IEV</stp>
        <stp>last</stp>
        <tr r="J5" s="1"/>
      </tp>
    </main>
    <main first="rtdsrv.fa54dbfa7d1a43488c694bd2669a0ba1">
      <tp t="s">
        <v>ARROW ETF TR-ARROW DJ GLB YLD</v>
        <stp/>
        <stp>GYLD</stp>
        <stp>description</stp>
        <tr r="L26" s="1"/>
      </tp>
    </main>
    <main first="rtdsrv.fa54dbfa7d1a43488c694bd2669a0ba1">
      <tp>
        <v>17.68</v>
        <stp/>
        <stp>DBC</stp>
        <stp>last</stp>
        <tr r="J2" s="1"/>
      </tp>
      <tp>
        <v>0</v>
        <stp/>
        <stp>EWJ</stp>
        <stp>change in percent</stp>
        <tr r="L3" s="1"/>
      </tp>
    </main>
    <main first="rtdsrv.fa54dbfa7d1a43488c694bd2669a0ba1">
      <tp>
        <v>0</v>
        <stp/>
        <stp>DBC</stp>
        <stp>change in percent</stp>
        <tr r="L2" s="1"/>
      </tp>
    </main>
    <main first="rtdsrv.fa54dbfa7d1a43488c694bd2669a0ba1">
      <tp>
        <v>0</v>
        <stp/>
        <stp>AGG</stp>
        <stp>change in percent</stp>
        <tr r="K23" s="1"/>
      </tp>
    </main>
    <main first="rtdsrv.fa54dbfa7d1a43488c694bd2669a0ba1">
      <tp>
        <v>0</v>
        <stp/>
        <stp>GLD</stp>
        <stp>change in percent</stp>
        <tr r="L4" s="1"/>
      </tp>
    </main>
    <main first="rtdsrv.fa54dbfa7d1a43488c694bd2669a0ba1">
      <tp>
        <v>0</v>
        <stp/>
        <stp>RWX</stp>
        <stp>change in percent</stp>
        <tr r="L7" s="1"/>
      </tp>
    </main>
    <main first="rtdsrv.fa54dbfa7d1a43488c694bd2669a0ba1">
      <tp>
        <v>0</v>
        <stp/>
        <stp>IVV</stp>
        <stp>change in percent</stp>
        <tr r="K24" s="1"/>
        <tr r="L6" s="1"/>
      </tp>
      <tp>
        <v>0</v>
        <stp/>
        <stp>IEV</stp>
        <stp>change in percent</stp>
        <tr r="L5" s="1"/>
      </tp>
    </main>
    <main first="rtdsrv.fa54dbfa7d1a43488c694bd2669a0ba1">
      <tp t="s">
        <v>ISHARES INC-MSCI JPN ETF NEW</v>
        <stp/>
        <stp>EWJ</stp>
        <stp>description</stp>
        <tr r="B3" s="1"/>
      </tp>
      <tp t="s">
        <v>ISHARES TR-MSCI EMG MKT ETF</v>
        <stp/>
        <stp>EEM</stp>
        <stp>description</stp>
        <tr r="B8" s="1"/>
      </tp>
    </main>
    <main first="rtdsrv.fa54dbfa7d1a43488c694bd2669a0ba1">
      <tp t="s">
        <v>POWERSHARES DB CMDTY IDX TRA-UNIT BEN INT</v>
        <stp/>
        <stp>DBC</stp>
        <stp>description</stp>
        <tr r="B2" s="1"/>
      </tp>
    </main>
    <main first="rtdsrv.fa54dbfa7d1a43488c694bd2669a0ba1">
      <tp t="s">
        <v>SPDR GOLD TRUST-GOLD SHS</v>
        <stp/>
        <stp>GLD</stp>
        <stp>description</stp>
        <tr r="B4" s="1"/>
      </tp>
    </main>
    <main first="rtdsrv.fa54dbfa7d1a43488c694bd2669a0ba1">
      <tp>
        <v>268.79000000000002</v>
        <stp/>
        <stp>IVV</stp>
        <stp>close</stp>
        <tr r="G6" s="1"/>
      </tp>
      <tp>
        <v>47.66</v>
        <stp/>
        <stp>IEV</stp>
        <stp>close</stp>
        <tr r="G5" s="1"/>
      </tp>
    </main>
    <main first="rtdsrv.fa54dbfa7d1a43488c694bd2669a0ba1">
      <tp t="s">
        <v>ISHARES TR-U.S. REAL ES ETF</v>
        <stp/>
        <stp>IYR</stp>
        <stp>description</stp>
        <tr r="B9" s="1"/>
      </tp>
      <tp t="s">
        <v>ISHARES TR-CORE S&amp;P500 ETF</v>
        <stp/>
        <stp>IVV</stp>
        <stp>description</stp>
        <tr r="B6" s="1"/>
      </tp>
      <tp t="s">
        <v>ISHARES TR-EUROPE ETF</v>
        <stp/>
        <stp>IEV</stp>
        <stp>description</stp>
        <tr r="B5" s="1"/>
      </tp>
      <tp t="s">
        <v>ISHARES TR-BARCLAYS 7 10 YR</v>
        <stp/>
        <stp>IEF</stp>
        <stp>description</stp>
        <tr r="B10" s="1"/>
      </tp>
    </main>
    <main first="rtdsrv.fa54dbfa7d1a43488c694bd2669a0ba1">
      <tp>
        <v>40.520000000000003</v>
        <stp/>
        <stp>RWX</stp>
        <stp>close</stp>
        <tr r="G7" s="1"/>
      </tp>
    </main>
    <main first="rtdsrv.fa54dbfa7d1a43488c694bd2669a0ba1">
      <tp t="s">
        <v>SPDR INDEX SHS FDS-DJ INTL RL ETF</v>
        <stp/>
        <stp>RWX</stp>
        <stp>description</stp>
        <tr r="B7" s="1"/>
      </tp>
    </main>
    <main first="rtdsrv.fa54dbfa7d1a43488c694bd2669a0ba1">
      <tp>
        <v>17.68</v>
        <stp/>
        <stp>DBC</stp>
        <stp>close</stp>
        <tr r="G2" s="1"/>
      </tp>
    </main>
    <main first="rtdsrv.fa54dbfa7d1a43488c694bd2669a0ba1">
      <tp>
        <v>124.57</v>
        <stp/>
        <stp>GLD</stp>
        <stp>close</stp>
        <tr r="G4" s="1"/>
      </tp>
      <tp t="s">
        <v>ISHARES TR-20 YR TR BD ETF</v>
        <stp/>
        <stp>TLT</stp>
        <stp>description</stp>
        <tr r="B11" s="1"/>
      </tp>
    </main>
    <main first="rtdsrv.fa54dbfa7d1a43488c694bd2669a0ba1">
      <tp>
        <v>60.8</v>
        <stp/>
        <stp>EWJ</stp>
        <stp>close</stp>
        <tr r="G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4"/>
  <sheetViews>
    <sheetView tabSelected="1" topLeftCell="A11" workbookViewId="0">
      <selection activeCell="N39" sqref="N39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4.42578125" bestFit="1" customWidth="1"/>
    <col min="9" max="9" width="11.5703125" bestFit="1" customWidth="1"/>
    <col min="10" max="10" width="16" bestFit="1" customWidth="1"/>
    <col min="11" max="11" width="12" bestFit="1" customWidth="1"/>
    <col min="12" max="12" width="12.42578125" bestFit="1" customWidth="1"/>
  </cols>
  <sheetData>
    <row r="1" spans="1:1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23</v>
      </c>
      <c r="L1" s="7" t="s">
        <v>36</v>
      </c>
    </row>
    <row r="2" spans="1:12" x14ac:dyDescent="0.25">
      <c r="A2" t="s">
        <v>8</v>
      </c>
      <c r="B2" t="str">
        <f>_xll.RealtimeData(A2,"Description")</f>
        <v>POWERSHARES DB CMDTY IDX TRA-UNIT BEN INT</v>
      </c>
      <c r="C2" s="3">
        <v>43221</v>
      </c>
      <c r="D2" s="4">
        <v>17.469000000000001</v>
      </c>
      <c r="E2" s="5">
        <f t="shared" ref="E2:E7" si="0">G2/D2-1</f>
        <v>1.2078539126452403E-2</v>
      </c>
      <c r="F2" s="5">
        <f>I2/$I$21</f>
        <v>0.11445405753178808</v>
      </c>
      <c r="G2" s="4">
        <f>_xll.RealtimeData(A2,"Close")</f>
        <v>17.68</v>
      </c>
      <c r="H2" s="4">
        <v>130</v>
      </c>
      <c r="I2" s="4">
        <f t="shared" ref="I2:I7" si="1">H2*G2</f>
        <v>2298.4</v>
      </c>
      <c r="J2">
        <f>_xll.RealtimeData(A2,"Last")</f>
        <v>17.68</v>
      </c>
      <c r="K2" s="5">
        <f>J2/D2-1</f>
        <v>1.2078539126452403E-2</v>
      </c>
      <c r="L2" s="8">
        <f>_xll.RealtimeData(A2,"Change in Percent")</f>
        <v>0</v>
      </c>
    </row>
    <row r="3" spans="1:12" x14ac:dyDescent="0.25">
      <c r="A3" t="s">
        <v>13</v>
      </c>
      <c r="B3" t="str">
        <f>_xll.RealtimeData(A3,"Description")</f>
        <v>ISHARES INC-MSCI JPN ETF NEW</v>
      </c>
      <c r="C3" s="3">
        <v>43221</v>
      </c>
      <c r="D3" s="4">
        <v>60.645000000000003</v>
      </c>
      <c r="E3" s="5">
        <f t="shared" si="0"/>
        <v>2.5558578613240623E-3</v>
      </c>
      <c r="F3" s="5">
        <f t="shared" ref="F3:F7" si="2">I3/$I$21</f>
        <v>0.24826929569721659</v>
      </c>
      <c r="G3" s="4">
        <f>_xll.RealtimeData(A3,"Close")</f>
        <v>60.8</v>
      </c>
      <c r="H3" s="4">
        <v>82</v>
      </c>
      <c r="I3" s="4">
        <f t="shared" si="1"/>
        <v>4985.5999999999995</v>
      </c>
      <c r="J3">
        <f>_xll.RealtimeData(A3,"Last")</f>
        <v>60.8</v>
      </c>
      <c r="K3" s="5">
        <f>J3/D3-1</f>
        <v>2.5558578613240623E-3</v>
      </c>
      <c r="L3" s="8">
        <f>_xll.RealtimeData(A3,"Change in Percent")</f>
        <v>0</v>
      </c>
    </row>
    <row r="4" spans="1:12" x14ac:dyDescent="0.25">
      <c r="A4" t="s">
        <v>10</v>
      </c>
      <c r="B4" t="str">
        <f>_xll.RealtimeData(A4,"Description")</f>
        <v>SPDR GOLD TRUST-GOLD SHS</v>
      </c>
      <c r="C4" s="3">
        <v>43221</v>
      </c>
      <c r="D4" s="4">
        <v>123.8145</v>
      </c>
      <c r="E4" s="5">
        <f t="shared" si="0"/>
        <v>6.1018701363733108E-3</v>
      </c>
      <c r="F4" s="5">
        <f t="shared" si="2"/>
        <v>0.27914609624219799</v>
      </c>
      <c r="G4" s="4">
        <f>_xll.RealtimeData(A4,"Close")</f>
        <v>124.57</v>
      </c>
      <c r="H4" s="4">
        <v>45</v>
      </c>
      <c r="I4" s="4">
        <f t="shared" si="1"/>
        <v>5605.65</v>
      </c>
      <c r="J4">
        <f>_xll.RealtimeData(A4,"Last")</f>
        <v>124.57</v>
      </c>
      <c r="K4" s="5">
        <f t="shared" ref="K4:K7" si="3">J4/D4-1</f>
        <v>6.1018701363733108E-3</v>
      </c>
      <c r="L4" s="8">
        <f>_xll.RealtimeData(A4,"Change in Percent")</f>
        <v>0</v>
      </c>
    </row>
    <row r="5" spans="1:12" x14ac:dyDescent="0.25">
      <c r="A5" t="s">
        <v>11</v>
      </c>
      <c r="B5" t="str">
        <f>_xll.RealtimeData(A5,"Description")</f>
        <v>ISHARES TR-EUROPE ETF</v>
      </c>
      <c r="C5" s="3">
        <v>43221</v>
      </c>
      <c r="D5" s="4">
        <v>47.325000000000003</v>
      </c>
      <c r="E5" s="5">
        <f t="shared" si="0"/>
        <v>7.0787110406760334E-3</v>
      </c>
      <c r="F5" s="5">
        <f t="shared" si="2"/>
        <v>9.0186849336351696E-2</v>
      </c>
      <c r="G5" s="4">
        <f>_xll.RealtimeData(A5,"Close")</f>
        <v>47.66</v>
      </c>
      <c r="H5" s="4">
        <v>38</v>
      </c>
      <c r="I5" s="4">
        <f t="shared" si="1"/>
        <v>1811.08</v>
      </c>
      <c r="J5">
        <f>_xll.RealtimeData(A5,"Last")</f>
        <v>47.66</v>
      </c>
      <c r="K5" s="5">
        <f t="shared" si="3"/>
        <v>7.0787110406760334E-3</v>
      </c>
      <c r="L5" s="8">
        <f>_xll.RealtimeData(A5,"Change in Percent")</f>
        <v>0</v>
      </c>
    </row>
    <row r="6" spans="1:12" x14ac:dyDescent="0.25">
      <c r="A6" t="s">
        <v>9</v>
      </c>
      <c r="B6" t="str">
        <f>_xll.RealtimeData(A6,"Description")</f>
        <v>ISHARES TR-CORE S&amp;P500 ETF</v>
      </c>
      <c r="C6" s="3">
        <v>43221</v>
      </c>
      <c r="D6" s="4">
        <v>266.35950000000003</v>
      </c>
      <c r="E6" s="5">
        <f t="shared" si="0"/>
        <v>9.1248857277477224E-3</v>
      </c>
      <c r="F6" s="5">
        <f t="shared" si="2"/>
        <v>0.17400512513557309</v>
      </c>
      <c r="G6" s="4">
        <f>_xll.RealtimeData(A6,"Close")</f>
        <v>268.79000000000002</v>
      </c>
      <c r="H6" s="4">
        <v>13</v>
      </c>
      <c r="I6" s="4">
        <f t="shared" si="1"/>
        <v>3494.2700000000004</v>
      </c>
      <c r="J6">
        <f>_xll.RealtimeData(A6,"Last")</f>
        <v>268.79000000000002</v>
      </c>
      <c r="K6" s="5">
        <f t="shared" si="3"/>
        <v>9.1248857277477224E-3</v>
      </c>
      <c r="L6" s="8">
        <f>_xll.RealtimeData(A6,"Change in Percent")</f>
        <v>0</v>
      </c>
    </row>
    <row r="7" spans="1:12" x14ac:dyDescent="0.25">
      <c r="A7" t="s">
        <v>12</v>
      </c>
      <c r="B7" t="str">
        <f>_xll.RealtimeData(A7,"Description")</f>
        <v>SPDR INDEX SHS FDS-DJ INTL RL ETF</v>
      </c>
      <c r="C7" s="3">
        <v>43221</v>
      </c>
      <c r="D7" s="4">
        <v>40.709899999999998</v>
      </c>
      <c r="E7" s="5">
        <f t="shared" si="0"/>
        <v>-4.6647130059271902E-3</v>
      </c>
      <c r="F7" s="5">
        <f t="shared" si="2"/>
        <v>7.2640281414362129E-2</v>
      </c>
      <c r="G7" s="4">
        <f>_xll.RealtimeData(A7,"Close")</f>
        <v>40.520000000000003</v>
      </c>
      <c r="H7" s="4">
        <v>36</v>
      </c>
      <c r="I7" s="4">
        <f t="shared" si="1"/>
        <v>1458.72</v>
      </c>
      <c r="J7">
        <f>_xll.RealtimeData(A7,"Last")</f>
        <v>40.520000000000003</v>
      </c>
      <c r="K7" s="5">
        <f t="shared" si="3"/>
        <v>-4.6647130059271902E-3</v>
      </c>
      <c r="L7" s="8">
        <f>_xll.RealtimeData(A7,"Change in Percent")</f>
        <v>0</v>
      </c>
    </row>
    <row r="8" spans="1:12" x14ac:dyDescent="0.25">
      <c r="A8" t="s">
        <v>18</v>
      </c>
      <c r="B8" t="str">
        <f>_xll.RealtimeData(A8,"Description")</f>
        <v>ISHARES TR-MSCI EMG MKT ETF</v>
      </c>
    </row>
    <row r="9" spans="1:12" x14ac:dyDescent="0.25">
      <c r="A9" t="s">
        <v>19</v>
      </c>
      <c r="B9" t="str">
        <f>_xll.RealtimeData(A9,"Description")</f>
        <v>ISHARES TR-U.S. REAL ES ETF</v>
      </c>
    </row>
    <row r="10" spans="1:12" x14ac:dyDescent="0.25">
      <c r="A10" t="s">
        <v>20</v>
      </c>
      <c r="B10" t="str">
        <f>_xll.RealtimeData(A10,"Description")</f>
        <v>ISHARES TR-BARCLAYS 7 10 YR</v>
      </c>
    </row>
    <row r="11" spans="1:12" x14ac:dyDescent="0.25">
      <c r="A11" t="s">
        <v>21</v>
      </c>
      <c r="B11" t="str">
        <f>_xll.RealtimeData(A11,"Description")</f>
        <v>ISHARES TR-20 YR TR BD ETF</v>
      </c>
    </row>
    <row r="19" spans="8:14" s="1" customFormat="1" x14ac:dyDescent="0.25"/>
    <row r="20" spans="8:14" x14ac:dyDescent="0.25">
      <c r="H20" s="2" t="s">
        <v>14</v>
      </c>
      <c r="I20" s="6">
        <v>427.7</v>
      </c>
    </row>
    <row r="21" spans="8:14" x14ac:dyDescent="0.25">
      <c r="H21" s="2" t="s">
        <v>16</v>
      </c>
      <c r="I21" s="6">
        <f>SUM(I2:I20)</f>
        <v>20081.420000000002</v>
      </c>
      <c r="J21" t="s">
        <v>34</v>
      </c>
      <c r="K21" s="8">
        <f>SUMPRODUCT(K2:K7,F2:F7)</f>
        <v>5.6076295351152935E-3</v>
      </c>
      <c r="M21" t="s">
        <v>35</v>
      </c>
      <c r="N21" s="8">
        <f t="array" ref="N21">SUMPRODUCT(F2:F7,L2:L7)</f>
        <v>0</v>
      </c>
    </row>
    <row r="22" spans="8:14" x14ac:dyDescent="0.25">
      <c r="H22" t="s">
        <v>17</v>
      </c>
      <c r="I22">
        <v>20000</v>
      </c>
      <c r="J22" t="s">
        <v>25</v>
      </c>
      <c r="K22" s="8">
        <f>_xll.RealtimeData(J22,"Change in Percent")</f>
        <v>0</v>
      </c>
      <c r="L22" s="12">
        <v>0.6</v>
      </c>
    </row>
    <row r="23" spans="8:14" x14ac:dyDescent="0.25">
      <c r="J23" t="s">
        <v>24</v>
      </c>
      <c r="K23" s="8">
        <f>_xll.RealtimeData(J23,"Change in Percent")</f>
        <v>0</v>
      </c>
      <c r="L23" s="12">
        <v>0.4</v>
      </c>
    </row>
    <row r="24" spans="8:14" x14ac:dyDescent="0.25">
      <c r="J24" t="s">
        <v>9</v>
      </c>
      <c r="K24" s="8">
        <f>_xll.RealtimeData(J24,"Change in Percent")</f>
        <v>0</v>
      </c>
    </row>
    <row r="25" spans="8:14" x14ac:dyDescent="0.25">
      <c r="J25" t="s">
        <v>58</v>
      </c>
      <c r="K25" s="8">
        <f t="array" ref="K25">SUMPRODUCT(K22:K23,L22:L23)</f>
        <v>0</v>
      </c>
    </row>
    <row r="26" spans="8:14" x14ac:dyDescent="0.25">
      <c r="H26" t="s">
        <v>26</v>
      </c>
      <c r="I26" s="6">
        <f>SUM(I2:I18)</f>
        <v>19653.72</v>
      </c>
      <c r="J26" t="s">
        <v>57</v>
      </c>
      <c r="K26" s="8">
        <f>_xll.RealtimeData(J26,"Change in Percent")</f>
        <v>0</v>
      </c>
      <c r="L26" t="str">
        <f>_xll.RealtimeData(J26,"Description")</f>
        <v>ARROW ETF TR-ARROW DJ GLB YLD</v>
      </c>
    </row>
    <row r="27" spans="8:14" x14ac:dyDescent="0.25">
      <c r="K27" s="12"/>
    </row>
    <row r="29" spans="8:14" ht="15.75" thickBot="1" x14ac:dyDescent="0.3"/>
    <row r="30" spans="8:14" ht="15.75" thickBot="1" x14ac:dyDescent="0.3">
      <c r="H30" s="29">
        <v>43227</v>
      </c>
      <c r="I30" s="15" t="s">
        <v>62</v>
      </c>
      <c r="J30" s="16" t="s">
        <v>32</v>
      </c>
      <c r="K30" s="17" t="s">
        <v>33</v>
      </c>
    </row>
    <row r="31" spans="8:14" x14ac:dyDescent="0.25">
      <c r="H31" s="18" t="s">
        <v>59</v>
      </c>
      <c r="I31" s="21">
        <f>$N$21</f>
        <v>0</v>
      </c>
      <c r="J31" s="22">
        <f>VLOOKUP($H$30,Daily!$A:$AF,7,0)</f>
        <v>4.0815000000000712E-3</v>
      </c>
      <c r="K31" s="23">
        <f>VLOOKUP($H$30,Daily!$A:$AF,8,0)</f>
        <v>4.0815000000000712E-3</v>
      </c>
    </row>
    <row r="32" spans="8:14" x14ac:dyDescent="0.25">
      <c r="H32" s="19" t="s">
        <v>60</v>
      </c>
      <c r="I32" s="24">
        <f>$K$25</f>
        <v>0</v>
      </c>
      <c r="J32" s="14">
        <f>VLOOKUP($H$30,Daily!$A:$AF,25,0)</f>
        <v>3.1160437189563517E-3</v>
      </c>
      <c r="K32" s="25">
        <f>VLOOKUP($H$30,Daily!$A:$AF,31,0)</f>
        <v>3.1160437189563517E-3</v>
      </c>
    </row>
    <row r="33" spans="8:11" x14ac:dyDescent="0.25">
      <c r="H33" s="19" t="s">
        <v>61</v>
      </c>
      <c r="I33" s="24">
        <f>$K$24</f>
        <v>0</v>
      </c>
      <c r="J33" s="14">
        <f>VLOOKUP($H$30,Daily!$A:$AF,24,0)</f>
        <v>9.403621992640776E-3</v>
      </c>
      <c r="K33" s="25">
        <f>VLOOKUP($H$30,Daily!$A:$AF,30,0)</f>
        <v>9.403621992640776E-3</v>
      </c>
    </row>
    <row r="34" spans="8:11" ht="15.75" thickBot="1" x14ac:dyDescent="0.3">
      <c r="H34" s="20" t="s">
        <v>57</v>
      </c>
      <c r="I34" s="26">
        <f>$K$26</f>
        <v>0</v>
      </c>
      <c r="J34" s="27">
        <f>VLOOKUP($H$30,Daily!$A:$AF,26,0)</f>
        <v>1.9466513843773292E-3</v>
      </c>
      <c r="K34" s="28">
        <f>VLOOKUP($H$30,Daily!$A:$AF,32,0)</f>
        <v>1.9466513843773292E-3</v>
      </c>
    </row>
  </sheetData>
  <sortState ref="A2:I8">
    <sortCondition ref="A2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50"/>
  <sheetViews>
    <sheetView workbookViewId="0">
      <selection activeCell="B27" sqref="B27"/>
    </sheetView>
  </sheetViews>
  <sheetFormatPr defaultRowHeight="15" x14ac:dyDescent="0.25"/>
  <cols>
    <col min="1" max="4" width="18.85546875" customWidth="1"/>
    <col min="5" max="5" width="12.7109375" style="4" bestFit="1" customWidth="1"/>
    <col min="6" max="6" width="10.5703125" style="4" bestFit="1" customWidth="1"/>
    <col min="10" max="10" width="11.28515625" bestFit="1" customWidth="1"/>
    <col min="11" max="11" width="10.285156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2" width="10.85546875" bestFit="1" customWidth="1"/>
    <col min="23" max="23" width="9.85546875" bestFit="1" customWidth="1"/>
    <col min="25" max="25" width="10.85546875" bestFit="1" customWidth="1"/>
    <col min="26" max="26" width="10.85546875" customWidth="1"/>
  </cols>
  <sheetData>
    <row r="1" spans="1:32" x14ac:dyDescent="0.25">
      <c r="A1" s="2" t="s">
        <v>1</v>
      </c>
      <c r="B1" s="2" t="s">
        <v>29</v>
      </c>
      <c r="C1" s="2" t="s">
        <v>27</v>
      </c>
      <c r="D1" s="2" t="s">
        <v>28</v>
      </c>
      <c r="E1" s="7" t="s">
        <v>31</v>
      </c>
      <c r="F1" s="7" t="s">
        <v>30</v>
      </c>
      <c r="G1" s="2" t="s">
        <v>32</v>
      </c>
      <c r="H1" s="2" t="s">
        <v>33</v>
      </c>
      <c r="J1" t="s">
        <v>40</v>
      </c>
      <c r="K1" t="s">
        <v>41</v>
      </c>
      <c r="L1" t="s">
        <v>42</v>
      </c>
      <c r="M1" t="s">
        <v>43</v>
      </c>
      <c r="N1" t="s">
        <v>53</v>
      </c>
      <c r="P1" t="s">
        <v>37</v>
      </c>
      <c r="Q1" t="s">
        <v>38</v>
      </c>
      <c r="R1" t="s">
        <v>39</v>
      </c>
      <c r="S1" t="s">
        <v>44</v>
      </c>
      <c r="T1" t="s">
        <v>54</v>
      </c>
      <c r="V1" t="s">
        <v>45</v>
      </c>
      <c r="W1" t="s">
        <v>46</v>
      </c>
      <c r="X1" t="s">
        <v>47</v>
      </c>
      <c r="Y1" t="s">
        <v>48</v>
      </c>
      <c r="Z1" t="s">
        <v>55</v>
      </c>
      <c r="AB1" t="s">
        <v>49</v>
      </c>
      <c r="AC1" t="s">
        <v>50</v>
      </c>
      <c r="AD1" t="s">
        <v>51</v>
      </c>
      <c r="AE1" t="s">
        <v>52</v>
      </c>
      <c r="AF1" t="s">
        <v>56</v>
      </c>
    </row>
    <row r="2" spans="1:32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>D3/D2-1</f>
        <v>-1.6540000000000443E-3</v>
      </c>
      <c r="F3" s="10">
        <f>F2*(1+E3)</f>
        <v>0.99834599999999996</v>
      </c>
      <c r="G3" s="5">
        <f>F3/$F$2-1</f>
        <v>-1.6540000000000443E-3</v>
      </c>
      <c r="H3" s="8">
        <f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>P3/$P$2-1</f>
        <v>-1.1100000000000554E-3</v>
      </c>
      <c r="W3" s="5">
        <f>Q3/$Q$2-1</f>
        <v>-8.5000000000012843E-4</v>
      </c>
      <c r="X3" s="5">
        <f>R3/$R$2-1</f>
        <v>1.7700000000000493E-3</v>
      </c>
      <c r="Y3" s="5">
        <f>S3/$S$2-1</f>
        <v>-1.0059999999999514E-3</v>
      </c>
      <c r="Z3" s="5">
        <f>T3/$T$2-1</f>
        <v>-7.4800000000000422E-3</v>
      </c>
      <c r="AB3" s="8">
        <f>P3/$P$2-1</f>
        <v>-1.1100000000000554E-3</v>
      </c>
      <c r="AC3" s="8">
        <f t="shared" ref="AC3:AE3" si="1">Q3/$P$2-1</f>
        <v>-8.5000000000012843E-4</v>
      </c>
      <c r="AD3" s="8">
        <f t="shared" si="1"/>
        <v>1.7700000000000493E-3</v>
      </c>
      <c r="AE3" s="8">
        <f t="shared" si="1"/>
        <v>-1.0059999999999514E-3</v>
      </c>
      <c r="AF3" s="8">
        <f>T3/$T$2-1</f>
        <v>-7.4800000000000422E-3</v>
      </c>
    </row>
    <row r="4" spans="1:32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>D4/D3-1</f>
        <v>-3.368571617455185E-3</v>
      </c>
      <c r="F4" s="10">
        <f>F3*(1+E4)</f>
        <v>0.99498300000000006</v>
      </c>
      <c r="G4" s="5">
        <f>F4/$F$2-1</f>
        <v>-5.0169999999999382E-3</v>
      </c>
      <c r="H4" s="8">
        <f>F4/$F$2-1</f>
        <v>-5.0169999999999382E-3</v>
      </c>
      <c r="J4" s="11">
        <v>-4.1700000000000001E-3</v>
      </c>
      <c r="K4" s="11">
        <v>0</v>
      </c>
      <c r="L4" s="11">
        <v>-6.7000000000000002E-3</v>
      </c>
      <c r="M4" s="11">
        <f t="shared" ref="M4:M7" si="2">0.6*J4 + 0.4*K4</f>
        <v>-2.5019999999999999E-3</v>
      </c>
      <c r="N4" s="11">
        <v>1.3299999999999999E-2</v>
      </c>
      <c r="P4" s="10">
        <f t="shared" ref="P4" si="3">P3*(1+J4)</f>
        <v>99.472462870000001</v>
      </c>
      <c r="Q4" s="10">
        <f t="shared" ref="Q4" si="4">Q3*(1+K4)</f>
        <v>99.914999999999992</v>
      </c>
      <c r="R4" s="10">
        <f t="shared" ref="R4" si="5">R3*(1+L4)</f>
        <v>99.505814100000009</v>
      </c>
      <c r="S4" s="10">
        <f t="shared" ref="S4" si="6">S3*(1+M4)</f>
        <v>99.649451701199993</v>
      </c>
      <c r="T4" s="10">
        <f>T3*(1+N4)</f>
        <v>100.57205160000001</v>
      </c>
      <c r="V4" s="5">
        <f>P4/$P$2-1</f>
        <v>-5.275371299999998E-3</v>
      </c>
      <c r="W4" s="5">
        <f>Q4/$Q$2-1</f>
        <v>-8.5000000000012843E-4</v>
      </c>
      <c r="X4" s="5">
        <f>R4/$R$2-1</f>
        <v>-4.9418589999998819E-3</v>
      </c>
      <c r="Y4" s="5">
        <f>S4/$S$2-1</f>
        <v>-3.5054829880000193E-3</v>
      </c>
      <c r="Z4" s="5">
        <f>T4/$T$2-1</f>
        <v>5.7205160000000088E-3</v>
      </c>
      <c r="AB4" s="8">
        <f>P4/$P$2-1</f>
        <v>-5.275371299999998E-3</v>
      </c>
      <c r="AC4" s="8">
        <f t="shared" ref="AC4" si="7">Q4/$P$2-1</f>
        <v>-8.5000000000012843E-4</v>
      </c>
      <c r="AD4" s="8">
        <f t="shared" ref="AD4" si="8">R4/$P$2-1</f>
        <v>-4.9418589999998819E-3</v>
      </c>
      <c r="AE4" s="8">
        <f t="shared" ref="AE4" si="9">S4/$P$2-1</f>
        <v>-3.5054829880000193E-3</v>
      </c>
      <c r="AF4" s="8">
        <f>T4/$T$2-1</f>
        <v>5.7205160000000088E-3</v>
      </c>
    </row>
    <row r="5" spans="1:32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>D5/D4-1</f>
        <v>2.6965284834012948E-3</v>
      </c>
      <c r="F5" s="10">
        <f>F4*(1+E5)</f>
        <v>0.99766600000000016</v>
      </c>
      <c r="G5" s="5">
        <f>F5/$F$2-1</f>
        <v>-2.3339999999998362E-3</v>
      </c>
      <c r="H5" s="8">
        <f>F5/$F$2-1</f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si="2"/>
        <v>5.3803152616564991E-4</v>
      </c>
      <c r="N5" s="11">
        <f>VLOOKUP($A5,Prices!$A:$J,MATCH(N$1,Prices!$1:$1,0),0)</f>
        <v>-1.9220303056343258E-2</v>
      </c>
      <c r="P5" s="10">
        <f t="shared" ref="P5" si="10">P4*(1+J5)</f>
        <v>99.48635373201229</v>
      </c>
      <c r="Q5" s="10">
        <f t="shared" ref="Q5" si="11">Q4*(1+K5)</f>
        <v>100.02846455947761</v>
      </c>
      <c r="R5" s="10">
        <f t="shared" ref="R5" si="12">R4*(1+L5)</f>
        <v>99.291758493565297</v>
      </c>
      <c r="S5" s="10">
        <f t="shared" ref="S5" si="13">S4*(1+M5)</f>
        <v>99.703066247780356</v>
      </c>
      <c r="T5" s="10">
        <f>T4*(1+N5)</f>
        <v>98.639026289249813</v>
      </c>
      <c r="V5" s="5">
        <f>P5/$P$2-1</f>
        <v>-5.1364626798771074E-3</v>
      </c>
      <c r="W5" s="5">
        <f>Q5/$Q$2-1</f>
        <v>2.8464559477603402E-4</v>
      </c>
      <c r="X5" s="5">
        <f>R5/$R$2-1</f>
        <v>-7.0824150643470363E-3</v>
      </c>
      <c r="Y5" s="5">
        <f>S5/$S$2-1</f>
        <v>-2.9693375221964136E-3</v>
      </c>
      <c r="Z5" s="5">
        <f>T5/$T$2-1</f>
        <v>-1.3609737107501907E-2</v>
      </c>
      <c r="AB5" s="8">
        <f>P5/$P$2-1</f>
        <v>-5.1364626798771074E-3</v>
      </c>
      <c r="AC5" s="8">
        <f t="shared" ref="AC5" si="14">Q5/$P$2-1</f>
        <v>2.8464559477603402E-4</v>
      </c>
      <c r="AD5" s="8">
        <f t="shared" ref="AD5" si="15">R5/$P$2-1</f>
        <v>-7.0824150643470363E-3</v>
      </c>
      <c r="AE5" s="8">
        <f t="shared" ref="AE5" si="16">S5/$P$2-1</f>
        <v>-2.9693375221964136E-3</v>
      </c>
      <c r="AF5" s="8">
        <f>T5/$T$2-1</f>
        <v>-1.3609737107501907E-2</v>
      </c>
    </row>
    <row r="6" spans="1:32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>D6/D5-1</f>
        <v>5.4863050359537091E-3</v>
      </c>
      <c r="F6" s="10">
        <f>F5*(1+E6)</f>
        <v>1.0031394999999999</v>
      </c>
      <c r="G6" s="5">
        <f>F6/$F$2-1</f>
        <v>3.1394999999998507E-3</v>
      </c>
      <c r="H6" s="8">
        <f>F6/$F$2-1</f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"/>
        <v>5.2912042026640018E-3</v>
      </c>
      <c r="N6" s="11">
        <f>VLOOKUP($A6,Prices!$A:$J,MATCH(N$1,Prices!$1:$1,0),0)</f>
        <v>3.9193925233644844E-3</v>
      </c>
      <c r="P6" s="10">
        <f t="shared" ref="P6" si="17">P5*(1+J6)</f>
        <v>100.31980545274961</v>
      </c>
      <c r="Q6" s="10">
        <f t="shared" ref="Q6" si="18">Q5*(1+K6)</f>
        <v>100.09465221917289</v>
      </c>
      <c r="R6" s="10">
        <f t="shared" ref="R6" si="19">R5*(1+L6)</f>
        <v>100.57609213217346</v>
      </c>
      <c r="S6" s="10">
        <f t="shared" ref="S6" si="20">S5*(1+M6)</f>
        <v>100.2306155309291</v>
      </c>
      <c r="T6" s="10">
        <f>T5*(1+N6)</f>
        <v>99.025631351399852</v>
      </c>
      <c r="V6" s="5">
        <f>P6/$P$2-1</f>
        <v>3.1980545274961081E-3</v>
      </c>
      <c r="W6" s="5">
        <f>Q6/$Q$2-1</f>
        <v>9.4652219172886021E-4</v>
      </c>
      <c r="X6" s="5">
        <f>R6/$R$2-1</f>
        <v>5.7609213217346689E-3</v>
      </c>
      <c r="Y6" s="5">
        <f>S6/$S$2-1</f>
        <v>2.3061553092909026E-3</v>
      </c>
      <c r="Z6" s="5">
        <f>T6/$T$2-1</f>
        <v>-9.7436864860014349E-3</v>
      </c>
      <c r="AB6" s="8">
        <f>P6/$P$2-1</f>
        <v>3.1980545274961081E-3</v>
      </c>
      <c r="AC6" s="8">
        <f t="shared" ref="AC6" si="21">Q6/$P$2-1</f>
        <v>9.4652219172886021E-4</v>
      </c>
      <c r="AD6" s="8">
        <f t="shared" ref="AD6" si="22">R6/$P$2-1</f>
        <v>5.7609213217346689E-3</v>
      </c>
      <c r="AE6" s="8">
        <f t="shared" ref="AE6" si="23">S6/$P$2-1</f>
        <v>2.3061553092909026E-3</v>
      </c>
      <c r="AF6" s="8">
        <f>T6/$T$2-1</f>
        <v>-9.7436864860014349E-3</v>
      </c>
    </row>
    <row r="7" spans="1:32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>D7/D6-1</f>
        <v>9.3905184672737896E-4</v>
      </c>
      <c r="F7" s="10">
        <f>F6*(1+E7)</f>
        <v>1.0040815000000001</v>
      </c>
      <c r="G7" s="5">
        <f>F7/$F$2-1</f>
        <v>4.0815000000000712E-3</v>
      </c>
      <c r="H7" s="8">
        <f>F7/$F$2-1</f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"/>
        <v>8.0802497857090916E-4</v>
      </c>
      <c r="N7" s="11">
        <f>VLOOKUP($A7,Prices!$A:$J,MATCH(N$1,Prices!$1:$1,0),0)</f>
        <v>1.180536565214596E-2</v>
      </c>
      <c r="P7" s="10">
        <f t="shared" ref="P7" si="24">P6*(1+J7)</f>
        <v>100.48649579689707</v>
      </c>
      <c r="Q7" s="10">
        <f t="shared" ref="Q7" si="25">Q6*(1+K7)</f>
        <v>100.04737531939054</v>
      </c>
      <c r="R7" s="10">
        <f t="shared" ref="R7" si="26">R6*(1+L7)</f>
        <v>100.94036219926407</v>
      </c>
      <c r="S7" s="10">
        <f t="shared" ref="S7" si="27">S6*(1+M7)</f>
        <v>100.31160437189563</v>
      </c>
      <c r="T7" s="10">
        <f>T6*(1+N7)</f>
        <v>100.19466513843774</v>
      </c>
      <c r="V7" s="5">
        <f>P7/$P$2-1</f>
        <v>4.8649579689707956E-3</v>
      </c>
      <c r="W7" s="5">
        <f>Q7/$Q$2-1</f>
        <v>4.7375319390541293E-4</v>
      </c>
      <c r="X7" s="5">
        <f>R7/$R$2-1</f>
        <v>9.403621992640776E-3</v>
      </c>
      <c r="Y7" s="5">
        <f>S7/$S$2-1</f>
        <v>3.1160437189563517E-3</v>
      </c>
      <c r="Z7" s="5">
        <f>T7/$T$2-1</f>
        <v>1.9466513843773292E-3</v>
      </c>
      <c r="AB7" s="8">
        <f>P7/$P$2-1</f>
        <v>4.8649579689707956E-3</v>
      </c>
      <c r="AC7" s="8">
        <f t="shared" ref="AC7" si="28">Q7/$P$2-1</f>
        <v>4.7375319390541293E-4</v>
      </c>
      <c r="AD7" s="8">
        <f t="shared" ref="AD7" si="29">R7/$P$2-1</f>
        <v>9.403621992640776E-3</v>
      </c>
      <c r="AE7" s="8">
        <f t="shared" ref="AE7" si="30">S7/$P$2-1</f>
        <v>3.1160437189563517E-3</v>
      </c>
      <c r="AF7" s="8">
        <f>T7/$T$2-1</f>
        <v>1.9466513843773292E-3</v>
      </c>
    </row>
    <row r="8" spans="1:32" x14ac:dyDescent="0.25">
      <c r="A8" s="9"/>
      <c r="B8" s="4"/>
      <c r="C8" s="4"/>
      <c r="D8" s="4"/>
      <c r="E8" s="5"/>
      <c r="F8" s="10"/>
      <c r="G8" s="5"/>
      <c r="H8" s="8"/>
      <c r="J8" s="11"/>
      <c r="K8" s="11"/>
      <c r="L8" s="11"/>
      <c r="M8" s="11"/>
      <c r="N8" s="11"/>
      <c r="P8" s="10"/>
      <c r="Q8" s="10"/>
      <c r="R8" s="10"/>
      <c r="S8" s="10"/>
      <c r="V8" s="5"/>
      <c r="W8" s="5"/>
      <c r="X8" s="5"/>
      <c r="Y8" s="5"/>
      <c r="Z8" s="5"/>
    </row>
    <row r="9" spans="1:32" x14ac:dyDescent="0.25">
      <c r="A9" s="9"/>
      <c r="B9" s="4"/>
      <c r="C9" s="4"/>
      <c r="D9" s="4"/>
      <c r="E9" s="5"/>
      <c r="F9" s="10"/>
      <c r="G9" s="5"/>
      <c r="H9" s="8"/>
      <c r="J9" s="11"/>
      <c r="K9" s="11"/>
      <c r="L9" s="11"/>
      <c r="M9" s="11"/>
      <c r="N9" s="11"/>
      <c r="P9" s="10"/>
      <c r="Q9" s="10"/>
      <c r="R9" s="10"/>
      <c r="S9" s="10"/>
      <c r="V9" s="5"/>
      <c r="W9" s="5"/>
      <c r="X9" s="5"/>
      <c r="Y9" s="5"/>
      <c r="Z9" s="5"/>
    </row>
    <row r="10" spans="1:32" x14ac:dyDescent="0.25">
      <c r="A10" s="9"/>
      <c r="B10" s="4"/>
      <c r="C10" s="4"/>
      <c r="D10" s="4"/>
      <c r="E10" s="5"/>
      <c r="F10" s="10"/>
      <c r="G10" s="5"/>
      <c r="H10" s="8"/>
      <c r="J10" s="11"/>
      <c r="K10" s="11"/>
      <c r="L10" s="11"/>
      <c r="M10" s="11"/>
      <c r="N10" s="11"/>
      <c r="P10" s="10"/>
      <c r="Q10" s="10"/>
      <c r="R10" s="10"/>
      <c r="S10" s="10"/>
      <c r="V10" s="5"/>
      <c r="W10" s="5"/>
      <c r="X10" s="5"/>
      <c r="Y10" s="5"/>
      <c r="Z10" s="5"/>
    </row>
    <row r="11" spans="1:32" x14ac:dyDescent="0.25">
      <c r="A11" s="9"/>
      <c r="B11" s="4"/>
      <c r="C11" s="4"/>
      <c r="D11" s="4"/>
      <c r="E11" s="5"/>
      <c r="F11" s="10"/>
      <c r="G11" s="5"/>
      <c r="H11" s="8"/>
      <c r="J11" s="11"/>
      <c r="K11" s="11"/>
      <c r="L11" s="11"/>
      <c r="M11" s="11"/>
      <c r="N11" s="11"/>
      <c r="P11" s="10"/>
      <c r="Q11" s="10"/>
      <c r="R11" s="10"/>
      <c r="S11" s="10"/>
      <c r="V11" s="5"/>
      <c r="W11" s="5"/>
      <c r="X11" s="5"/>
      <c r="Y11" s="5"/>
      <c r="Z11" s="5"/>
    </row>
    <row r="12" spans="1:32" x14ac:dyDescent="0.25">
      <c r="A12" s="9"/>
      <c r="B12" s="4"/>
      <c r="C12" s="4"/>
      <c r="D12" s="4"/>
      <c r="E12" s="5"/>
      <c r="F12" s="10"/>
      <c r="G12" s="5"/>
      <c r="H12" s="8"/>
      <c r="J12" s="11"/>
      <c r="K12" s="11"/>
      <c r="L12" s="11"/>
      <c r="M12" s="11"/>
      <c r="N12" s="11"/>
      <c r="P12" s="10"/>
      <c r="Q12" s="10"/>
      <c r="R12" s="10"/>
      <c r="S12" s="10"/>
      <c r="V12" s="5"/>
      <c r="W12" s="5"/>
      <c r="X12" s="5"/>
      <c r="Y12" s="5"/>
      <c r="Z12" s="5"/>
    </row>
    <row r="13" spans="1:32" x14ac:dyDescent="0.25">
      <c r="A13" s="9"/>
      <c r="B13" s="4"/>
      <c r="C13" s="4"/>
      <c r="D13" s="4"/>
      <c r="E13" s="5"/>
      <c r="F13" s="10"/>
      <c r="G13" s="5"/>
      <c r="H13" s="8"/>
      <c r="J13" s="11"/>
      <c r="K13" s="11"/>
      <c r="L13" s="11"/>
      <c r="M13" s="11"/>
      <c r="N13" s="11"/>
      <c r="P13" s="10"/>
      <c r="Q13" s="10"/>
      <c r="R13" s="10"/>
      <c r="S13" s="10"/>
      <c r="V13" s="5"/>
      <c r="W13" s="5"/>
      <c r="X13" s="5"/>
      <c r="Y13" s="5"/>
      <c r="Z13" s="5"/>
    </row>
    <row r="14" spans="1:32" x14ac:dyDescent="0.25">
      <c r="A14" s="9"/>
      <c r="B14" s="4"/>
      <c r="C14" s="4"/>
      <c r="D14" s="4"/>
      <c r="E14" s="5"/>
      <c r="F14" s="10"/>
      <c r="G14" s="5"/>
      <c r="H14" s="8"/>
      <c r="J14" s="11"/>
      <c r="K14" s="11"/>
      <c r="L14" s="11"/>
      <c r="M14" s="11"/>
      <c r="N14" s="11"/>
      <c r="P14" s="10"/>
      <c r="Q14" s="10"/>
      <c r="R14" s="10"/>
      <c r="S14" s="10"/>
      <c r="V14" s="5"/>
      <c r="W14" s="5"/>
      <c r="X14" s="5"/>
      <c r="Y14" s="5"/>
      <c r="Z14" s="5"/>
    </row>
    <row r="15" spans="1:32" x14ac:dyDescent="0.25">
      <c r="A15" s="9"/>
      <c r="B15" s="4"/>
      <c r="C15" s="4"/>
      <c r="D15" s="4"/>
      <c r="E15" s="5"/>
      <c r="F15" s="10"/>
      <c r="G15" s="5"/>
      <c r="H15" s="8"/>
      <c r="J15" s="11"/>
      <c r="K15" s="11"/>
      <c r="L15" s="11"/>
      <c r="M15" s="11"/>
      <c r="N15" s="11"/>
      <c r="P15" s="10"/>
      <c r="Q15" s="10"/>
      <c r="R15" s="10"/>
      <c r="S15" s="10"/>
      <c r="V15" s="5"/>
      <c r="W15" s="5"/>
      <c r="X15" s="5"/>
      <c r="Y15" s="5"/>
      <c r="Z15" s="5"/>
    </row>
    <row r="16" spans="1:32" x14ac:dyDescent="0.25">
      <c r="A16" s="9"/>
      <c r="B16" s="4"/>
      <c r="C16" s="4"/>
      <c r="D16" s="4"/>
      <c r="E16" s="5"/>
      <c r="F16" s="10"/>
      <c r="G16" s="5"/>
      <c r="H16" s="8"/>
      <c r="J16" s="11"/>
      <c r="K16" s="11"/>
      <c r="L16" s="11"/>
      <c r="M16" s="11"/>
      <c r="N16" s="11"/>
      <c r="P16" s="10"/>
      <c r="Q16" s="10"/>
      <c r="R16" s="10"/>
      <c r="S16" s="10"/>
      <c r="V16" s="5"/>
      <c r="W16" s="5"/>
      <c r="X16" s="5"/>
      <c r="Y16" s="5"/>
      <c r="Z16" s="5"/>
    </row>
    <row r="17" spans="1:26" x14ac:dyDescent="0.25">
      <c r="A17" s="9"/>
      <c r="B17" s="4"/>
      <c r="C17" s="4"/>
      <c r="D17" s="4"/>
      <c r="E17" s="5"/>
      <c r="F17" s="10"/>
      <c r="G17" s="5"/>
      <c r="H17" s="8"/>
      <c r="J17" s="11"/>
      <c r="K17" s="11"/>
      <c r="L17" s="11"/>
      <c r="M17" s="11"/>
      <c r="N17" s="11"/>
      <c r="P17" s="10"/>
      <c r="Q17" s="10"/>
      <c r="R17" s="10"/>
      <c r="V17" s="5"/>
      <c r="W17" s="5"/>
      <c r="X17" s="5"/>
      <c r="Y17" s="5"/>
      <c r="Z17" s="5"/>
    </row>
    <row r="18" spans="1:26" x14ac:dyDescent="0.25">
      <c r="A18" s="9"/>
      <c r="B18" s="4"/>
      <c r="C18" s="4"/>
      <c r="D18" s="4"/>
      <c r="E18" s="5"/>
      <c r="F18" s="10"/>
      <c r="G18" s="5"/>
      <c r="H18" s="8"/>
      <c r="J18" s="11"/>
      <c r="K18" s="11"/>
      <c r="L18" s="11"/>
      <c r="M18" s="11"/>
      <c r="N18" s="11"/>
      <c r="P18" s="10"/>
      <c r="Q18" s="10"/>
      <c r="R18" s="10"/>
      <c r="V18" s="5"/>
      <c r="W18" s="5"/>
      <c r="X18" s="5"/>
      <c r="Y18" s="5"/>
      <c r="Z18" s="5"/>
    </row>
    <row r="19" spans="1:26" x14ac:dyDescent="0.25">
      <c r="A19" s="9"/>
      <c r="B19" s="4"/>
      <c r="C19" s="4"/>
      <c r="D19" s="4"/>
      <c r="E19" s="5"/>
      <c r="F19" s="10"/>
      <c r="G19" s="5"/>
      <c r="H19" s="8"/>
      <c r="J19" s="11"/>
      <c r="K19" s="11"/>
      <c r="L19" s="11"/>
      <c r="M19" s="11"/>
      <c r="N19" s="11"/>
      <c r="P19" s="10"/>
      <c r="Q19" s="10"/>
      <c r="R19" s="10"/>
      <c r="V19" s="5"/>
      <c r="W19" s="5"/>
      <c r="X19" s="5"/>
      <c r="Y19" s="5"/>
      <c r="Z19" s="5"/>
    </row>
    <row r="20" spans="1:26" x14ac:dyDescent="0.25">
      <c r="A20" s="9"/>
      <c r="B20" s="4"/>
      <c r="C20" s="4"/>
      <c r="D20" s="4"/>
      <c r="E20" s="5"/>
      <c r="F20" s="10"/>
      <c r="G20" s="5"/>
      <c r="H20" s="8"/>
      <c r="J20" s="11"/>
      <c r="K20" s="11"/>
      <c r="L20" s="11"/>
      <c r="M20" s="11"/>
      <c r="N20" s="11"/>
      <c r="P20" s="10"/>
      <c r="Q20" s="10"/>
      <c r="R20" s="10"/>
      <c r="V20" s="5"/>
      <c r="W20" s="5"/>
      <c r="X20" s="5"/>
      <c r="Y20" s="5"/>
      <c r="Z20" s="5"/>
    </row>
    <row r="21" spans="1:26" x14ac:dyDescent="0.25">
      <c r="A21" s="9"/>
      <c r="B21" s="4"/>
      <c r="C21" s="4"/>
      <c r="D21" s="4"/>
      <c r="E21" s="5"/>
      <c r="F21" s="10"/>
      <c r="G21" s="5"/>
      <c r="H21" s="8"/>
      <c r="J21" s="11"/>
      <c r="K21" s="11"/>
      <c r="L21" s="11"/>
      <c r="M21" s="11"/>
      <c r="N21" s="11"/>
      <c r="P21" s="10"/>
      <c r="Q21" s="10"/>
      <c r="R21" s="10"/>
      <c r="V21" s="5"/>
      <c r="W21" s="5"/>
      <c r="X21" s="5"/>
      <c r="Y21" s="5"/>
      <c r="Z21" s="5"/>
    </row>
    <row r="22" spans="1:26" x14ac:dyDescent="0.25">
      <c r="A22" s="9"/>
      <c r="B22" s="4"/>
      <c r="C22" s="4"/>
      <c r="D22" s="4"/>
      <c r="E22" s="5"/>
      <c r="F22" s="10"/>
      <c r="G22" s="5"/>
      <c r="H22" s="8"/>
      <c r="J22" s="11"/>
      <c r="K22" s="11"/>
      <c r="L22" s="11"/>
      <c r="M22" s="11"/>
      <c r="N22" s="11"/>
      <c r="P22" s="10"/>
      <c r="Q22" s="10"/>
      <c r="R22" s="10"/>
      <c r="V22" s="5"/>
      <c r="W22" s="5"/>
      <c r="X22" s="5"/>
      <c r="Y22" s="5"/>
      <c r="Z22" s="5"/>
    </row>
    <row r="23" spans="1:26" x14ac:dyDescent="0.25">
      <c r="A23" s="9"/>
      <c r="B23" s="4"/>
      <c r="C23" s="4"/>
      <c r="D23" s="4"/>
      <c r="E23" s="5"/>
      <c r="F23" s="10"/>
      <c r="G23" s="5"/>
      <c r="H23" s="8"/>
      <c r="J23" s="11"/>
      <c r="K23" s="11"/>
      <c r="L23" s="11"/>
      <c r="M23" s="11"/>
      <c r="N23" s="11"/>
      <c r="P23" s="10"/>
      <c r="Q23" s="10"/>
      <c r="R23" s="10"/>
      <c r="V23" s="5"/>
      <c r="W23" s="5"/>
      <c r="X23" s="5"/>
      <c r="Y23" s="5"/>
      <c r="Z23" s="5"/>
    </row>
    <row r="24" spans="1:26" x14ac:dyDescent="0.25">
      <c r="A24" s="9"/>
      <c r="B24" s="4"/>
      <c r="C24" s="4"/>
      <c r="D24" s="4"/>
      <c r="E24" s="5"/>
      <c r="F24" s="10"/>
      <c r="G24" s="5"/>
      <c r="H24" s="8"/>
      <c r="J24" s="11"/>
      <c r="K24" s="11"/>
      <c r="L24" s="11"/>
      <c r="M24" s="11"/>
      <c r="N24" s="11"/>
      <c r="P24" s="10"/>
      <c r="Q24" s="10"/>
      <c r="R24" s="10"/>
    </row>
    <row r="25" spans="1:26" x14ac:dyDescent="0.25">
      <c r="A25" s="9"/>
      <c r="B25" s="4"/>
      <c r="C25" s="4"/>
      <c r="D25" s="4"/>
      <c r="E25" s="5"/>
      <c r="F25" s="10"/>
      <c r="G25" s="5"/>
      <c r="H25" s="8"/>
      <c r="J25" s="11"/>
      <c r="K25" s="11"/>
      <c r="L25" s="11"/>
      <c r="M25" s="11"/>
      <c r="N25" s="11"/>
    </row>
    <row r="26" spans="1:26" x14ac:dyDescent="0.25">
      <c r="A26" s="9"/>
      <c r="B26" s="4"/>
      <c r="C26" s="4"/>
      <c r="D26" s="4"/>
      <c r="E26" s="5"/>
      <c r="F26" s="10"/>
      <c r="G26" s="5"/>
      <c r="H26" s="8"/>
      <c r="J26" s="11"/>
      <c r="K26" s="11"/>
      <c r="L26" s="11"/>
      <c r="M26" s="11"/>
      <c r="N26" s="11"/>
    </row>
    <row r="27" spans="1:26" x14ac:dyDescent="0.25">
      <c r="A27" s="9"/>
      <c r="B27" s="4"/>
      <c r="C27" s="4"/>
      <c r="D27" s="4"/>
      <c r="E27" s="5"/>
      <c r="F27" s="10"/>
      <c r="G27" s="5"/>
      <c r="H27" s="8"/>
      <c r="J27" s="11"/>
      <c r="K27" s="11"/>
      <c r="L27" s="11"/>
      <c r="M27" s="11"/>
      <c r="N27" s="11"/>
    </row>
    <row r="28" spans="1:26" x14ac:dyDescent="0.25">
      <c r="A28" s="9"/>
      <c r="B28" s="4"/>
      <c r="C28" s="4"/>
      <c r="D28" s="4"/>
      <c r="E28" s="5"/>
      <c r="F28" s="10"/>
      <c r="G28" s="5"/>
      <c r="H28" s="8"/>
      <c r="J28" s="11"/>
      <c r="K28" s="11"/>
      <c r="L28" s="11"/>
      <c r="M28" s="11"/>
      <c r="N28" s="11"/>
    </row>
    <row r="29" spans="1:26" x14ac:dyDescent="0.25">
      <c r="A29" s="9"/>
      <c r="B29" s="4"/>
      <c r="C29" s="4"/>
      <c r="D29" s="4"/>
      <c r="E29" s="5"/>
      <c r="F29" s="10"/>
      <c r="G29" s="5"/>
      <c r="H29" s="8"/>
      <c r="J29" s="11"/>
      <c r="K29" s="11"/>
      <c r="L29" s="11"/>
      <c r="M29" s="11"/>
      <c r="N29" s="11"/>
    </row>
    <row r="30" spans="1:26" x14ac:dyDescent="0.25">
      <c r="A30" s="9"/>
      <c r="B30" s="4"/>
      <c r="C30" s="4"/>
      <c r="D30" s="4"/>
      <c r="E30" s="5"/>
      <c r="F30" s="10"/>
      <c r="G30" s="5"/>
      <c r="H30" s="8"/>
      <c r="J30" s="11"/>
      <c r="K30" s="11"/>
      <c r="L30" s="11"/>
      <c r="M30" s="11"/>
      <c r="N30" s="11"/>
    </row>
    <row r="31" spans="1:26" x14ac:dyDescent="0.25">
      <c r="A31" s="9"/>
      <c r="B31" s="4"/>
      <c r="C31" s="4"/>
      <c r="D31" s="4"/>
      <c r="E31" s="5"/>
      <c r="F31" s="10"/>
      <c r="G31" s="5"/>
      <c r="H31" s="8"/>
      <c r="J31" s="11"/>
      <c r="K31" s="11"/>
      <c r="L31" s="11"/>
      <c r="M31" s="11"/>
      <c r="N31" s="11"/>
    </row>
    <row r="32" spans="1:26" x14ac:dyDescent="0.25">
      <c r="A32" s="9"/>
      <c r="B32" s="4"/>
      <c r="C32" s="4"/>
      <c r="D32" s="4"/>
      <c r="E32" s="5"/>
      <c r="F32" s="10"/>
      <c r="G32" s="5"/>
      <c r="H32" s="8"/>
      <c r="J32" s="11"/>
      <c r="K32" s="11"/>
      <c r="L32" s="11"/>
      <c r="M32" s="11"/>
      <c r="N32" s="11"/>
    </row>
    <row r="33" spans="1:8" x14ac:dyDescent="0.25">
      <c r="A33" s="9"/>
      <c r="B33" s="4"/>
      <c r="C33" s="4"/>
      <c r="D33" s="4"/>
      <c r="E33" s="5"/>
      <c r="F33" s="10"/>
      <c r="G33" s="5"/>
      <c r="H33" s="8"/>
    </row>
    <row r="34" spans="1:8" x14ac:dyDescent="0.25">
      <c r="A34" s="9"/>
      <c r="B34" s="4"/>
      <c r="C34" s="4"/>
      <c r="D34" s="4"/>
      <c r="E34" s="5"/>
      <c r="F34" s="10"/>
      <c r="G34" s="5"/>
      <c r="H34" s="8"/>
    </row>
    <row r="35" spans="1:8" x14ac:dyDescent="0.25">
      <c r="A35" s="9"/>
      <c r="B35" s="4"/>
      <c r="C35" s="4"/>
      <c r="D35" s="4"/>
      <c r="E35" s="5"/>
      <c r="F35" s="10"/>
      <c r="G35" s="5"/>
      <c r="H35" s="8"/>
    </row>
    <row r="36" spans="1:8" x14ac:dyDescent="0.25">
      <c r="A36" s="9"/>
      <c r="B36" s="4"/>
      <c r="C36" s="4"/>
      <c r="D36" s="4"/>
      <c r="E36" s="5"/>
      <c r="F36" s="10"/>
      <c r="G36" s="5"/>
      <c r="H36" s="8"/>
    </row>
    <row r="37" spans="1:8" x14ac:dyDescent="0.25">
      <c r="A37" s="9"/>
      <c r="B37" s="4"/>
      <c r="C37" s="4"/>
      <c r="D37" s="4"/>
      <c r="E37" s="5"/>
      <c r="F37" s="10"/>
      <c r="G37" s="5"/>
      <c r="H37" s="8"/>
    </row>
    <row r="38" spans="1:8" x14ac:dyDescent="0.25">
      <c r="A38" s="9"/>
      <c r="B38" s="4"/>
      <c r="C38" s="4"/>
      <c r="D38" s="4"/>
      <c r="E38" s="5"/>
      <c r="F38" s="10"/>
      <c r="G38" s="5"/>
      <c r="H38" s="8"/>
    </row>
    <row r="39" spans="1:8" x14ac:dyDescent="0.25">
      <c r="A39" s="9"/>
      <c r="B39" s="4"/>
      <c r="C39" s="4"/>
      <c r="D39" s="4"/>
      <c r="E39" s="5"/>
      <c r="F39" s="10"/>
      <c r="G39" s="5"/>
      <c r="H39" s="8"/>
    </row>
    <row r="40" spans="1:8" x14ac:dyDescent="0.25">
      <c r="A40" s="9"/>
      <c r="B40" s="4"/>
      <c r="C40" s="4"/>
      <c r="D40" s="4"/>
      <c r="E40" s="5"/>
      <c r="F40" s="10"/>
      <c r="G40" s="5"/>
      <c r="H40" s="8"/>
    </row>
    <row r="41" spans="1:8" x14ac:dyDescent="0.25">
      <c r="A41" s="9"/>
      <c r="B41" s="4"/>
      <c r="C41" s="4"/>
      <c r="D41" s="4"/>
      <c r="E41" s="5"/>
      <c r="F41" s="10"/>
      <c r="G41" s="5"/>
      <c r="H41" s="8"/>
    </row>
    <row r="42" spans="1:8" x14ac:dyDescent="0.25">
      <c r="A42" s="9"/>
      <c r="B42" s="4"/>
      <c r="C42" s="4"/>
      <c r="D42" s="4"/>
      <c r="E42" s="5"/>
      <c r="F42" s="10"/>
      <c r="G42" s="5"/>
      <c r="H42" s="8"/>
    </row>
    <row r="43" spans="1:8" x14ac:dyDescent="0.25">
      <c r="A43" s="9"/>
      <c r="B43" s="4"/>
      <c r="C43" s="4"/>
      <c r="D43" s="4"/>
      <c r="E43" s="5"/>
      <c r="F43" s="10"/>
      <c r="G43" s="5"/>
      <c r="H43" s="8"/>
    </row>
    <row r="44" spans="1:8" x14ac:dyDescent="0.25">
      <c r="A44" s="9"/>
      <c r="B44" s="4"/>
      <c r="C44" s="4"/>
      <c r="D44" s="4"/>
      <c r="E44" s="5"/>
      <c r="F44" s="10"/>
      <c r="G44" s="5"/>
      <c r="H44" s="8"/>
    </row>
    <row r="45" spans="1:8" x14ac:dyDescent="0.25">
      <c r="A45" s="9"/>
      <c r="B45" s="4"/>
      <c r="C45" s="4"/>
      <c r="D45" s="4"/>
      <c r="E45" s="5"/>
      <c r="F45" s="10"/>
      <c r="G45" s="5"/>
      <c r="H45" s="8"/>
    </row>
    <row r="46" spans="1:8" x14ac:dyDescent="0.25">
      <c r="A46" s="9"/>
      <c r="B46" s="4"/>
      <c r="C46" s="4"/>
      <c r="D46" s="4"/>
      <c r="E46" s="5"/>
      <c r="F46" s="10"/>
      <c r="G46" s="5"/>
      <c r="H46" s="8"/>
    </row>
    <row r="47" spans="1:8" x14ac:dyDescent="0.25">
      <c r="A47" s="9"/>
      <c r="B47" s="4"/>
      <c r="C47" s="4"/>
      <c r="D47" s="4"/>
      <c r="E47" s="5"/>
      <c r="F47" s="10"/>
      <c r="G47" s="5"/>
      <c r="H47" s="8"/>
    </row>
    <row r="48" spans="1:8" x14ac:dyDescent="0.25">
      <c r="A48" s="9"/>
      <c r="B48" s="4"/>
      <c r="C48" s="4"/>
      <c r="D48" s="4"/>
      <c r="E48" s="5"/>
      <c r="F48" s="10"/>
      <c r="G48" s="5"/>
      <c r="H48" s="8"/>
    </row>
    <row r="49" spans="1:8" x14ac:dyDescent="0.25">
      <c r="A49" s="9"/>
      <c r="B49" s="4"/>
      <c r="C49" s="4"/>
      <c r="D49" s="4"/>
      <c r="E49" s="5"/>
      <c r="F49" s="10"/>
      <c r="G49" s="5"/>
      <c r="H49" s="8"/>
    </row>
    <row r="50" spans="1:8" x14ac:dyDescent="0.25">
      <c r="A50" s="9"/>
      <c r="B50" s="4"/>
      <c r="C50" s="4"/>
      <c r="D50" s="4"/>
      <c r="E50" s="5"/>
      <c r="F50" s="10"/>
      <c r="G50" s="5"/>
      <c r="H5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8" sqref="D18"/>
    </sheetView>
  </sheetViews>
  <sheetFormatPr defaultRowHeight="15" x14ac:dyDescent="0.25"/>
  <cols>
    <col min="1" max="1" width="9.7109375" bestFit="1" customWidth="1"/>
    <col min="2" max="5" width="14.85546875" customWidth="1"/>
    <col min="7" max="10" width="17.140625" customWidth="1"/>
  </cols>
  <sheetData>
    <row r="1" spans="1:10" x14ac:dyDescent="0.25">
      <c r="B1" t="s">
        <v>25</v>
      </c>
      <c r="C1" t="s">
        <v>24</v>
      </c>
      <c r="D1" t="s">
        <v>9</v>
      </c>
      <c r="E1" t="s">
        <v>57</v>
      </c>
      <c r="G1" t="s">
        <v>40</v>
      </c>
      <c r="H1" t="s">
        <v>41</v>
      </c>
      <c r="I1" t="s">
        <v>42</v>
      </c>
      <c r="J1" t="s">
        <v>53</v>
      </c>
    </row>
    <row r="2" spans="1:10" x14ac:dyDescent="0.25">
      <c r="B2" t="s">
        <v>40</v>
      </c>
      <c r="C2" t="s">
        <v>41</v>
      </c>
      <c r="D2" t="s">
        <v>42</v>
      </c>
      <c r="E2" t="s">
        <v>53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17.36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17.23</v>
      </c>
      <c r="G4" s="5">
        <f>B4/B3-1</f>
        <v>-1.1112654535352373E-3</v>
      </c>
      <c r="H4" s="5">
        <f t="shared" ref="H4:J4" si="0">C4/C3-1</f>
        <v>-8.5003862522559093E-4</v>
      </c>
      <c r="I4" s="5">
        <f t="shared" si="0"/>
        <v>1.9526116180390574E-3</v>
      </c>
      <c r="J4" s="5">
        <f t="shared" si="0"/>
        <v>-7.4884792626727092E-3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17.455500000000001</v>
      </c>
      <c r="G5" s="5">
        <f>B5/B4-1</f>
        <v>-4.1718815185648461E-3</v>
      </c>
      <c r="H5" s="5">
        <f t="shared" ref="H5" si="1">C5/C4-1</f>
        <v>0</v>
      </c>
      <c r="I5" s="5">
        <f t="shared" ref="I5" si="2">D5/D4-1</f>
        <v>-6.9707304276128701E-3</v>
      </c>
      <c r="J5" s="5">
        <f t="shared" ref="J5" si="3">E5/E4-1</f>
        <v>1.3087637840974997E-2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17.12</v>
      </c>
      <c r="G6" s="5">
        <f>B6/B5-1</f>
        <v>1.3964530093568683E-4</v>
      </c>
      <c r="H6" s="5">
        <f t="shared" ref="H6" si="4">C6/C5-1</f>
        <v>1.1356108640105944E-3</v>
      </c>
      <c r="I6" s="5">
        <f t="shared" ref="I6" si="5">D6/D5-1</f>
        <v>-2.1511869268221462E-3</v>
      </c>
      <c r="J6" s="5">
        <f t="shared" ref="J6" si="6">E6/E5-1</f>
        <v>-1.9220303056343258E-2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17.187100000000001</v>
      </c>
      <c r="G7" s="5">
        <f>B7/B6-1</f>
        <v>8.3775481709018607E-3</v>
      </c>
      <c r="H7" s="5">
        <f t="shared" ref="H7" si="7">C7/C6-1</f>
        <v>6.6168825030721301E-4</v>
      </c>
      <c r="I7" s="5">
        <f t="shared" ref="I7" si="8">D7/D6-1</f>
        <v>1.2934947049924483E-2</v>
      </c>
      <c r="J7" s="5">
        <f t="shared" ref="J7" si="9">E7/E6-1</f>
        <v>3.9193925233644844E-3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17.39</v>
      </c>
      <c r="G8" s="5">
        <f>B8/B7-1</f>
        <v>1.6615895873719477E-3</v>
      </c>
      <c r="H8" s="5">
        <f t="shared" ref="H8" si="10">C8/C7-1</f>
        <v>-4.7232193463064842E-4</v>
      </c>
      <c r="I8" s="5">
        <f t="shared" ref="I8" si="11">D8/D7-1</f>
        <v>3.6218355611978836E-3</v>
      </c>
      <c r="J8" s="5">
        <f t="shared" ref="J8" si="12">E8/E7-1</f>
        <v>1.180536565214596E-2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Daily</vt:lpstr>
      <vt:lpstr>Prices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2018-05-08T12:12:20Z</dcterms:modified>
</cp:coreProperties>
</file>