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080" windowHeight="10950"/>
  </bookViews>
  <sheets>
    <sheet name="Bimanual_Robot_Arm_TypeA" sheetId="1" r:id="rId1"/>
    <sheet name="Stand" sheetId="6" r:id="rId2"/>
    <sheet name="One_Unit_of_Forearm_ASL_Hand" sheetId="5" r:id="rId3"/>
    <sheet name="One_Unit_of_Dynamixel_Hand" sheetId="3" r:id="rId4"/>
    <sheet name="One_Unit_of_Robotic_Wrist" sheetId="4" r:id="rId5"/>
    <sheet name="Alternative_actuators" sheetId="7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7" i="1"/>
  <c r="E13" i="4"/>
  <c r="E14" i="4"/>
  <c r="E15" i="4"/>
  <c r="E16" i="4"/>
  <c r="E17" i="4"/>
  <c r="E18" i="4"/>
  <c r="E12" i="4"/>
  <c r="E10" i="4"/>
  <c r="E3" i="4"/>
  <c r="D2" i="4"/>
  <c r="E2" i="4" s="1"/>
  <c r="E21" i="3"/>
  <c r="D8" i="3"/>
  <c r="E8" i="3" s="1"/>
  <c r="E12" i="3"/>
  <c r="E20" i="3"/>
  <c r="E19" i="3"/>
  <c r="E18" i="3"/>
  <c r="E17" i="3"/>
  <c r="E16" i="3"/>
  <c r="E15" i="3"/>
  <c r="E14" i="3"/>
  <c r="D7" i="3"/>
  <c r="E7" i="3" s="1"/>
  <c r="E27" i="3"/>
  <c r="E16" i="5"/>
  <c r="E17" i="5"/>
  <c r="E18" i="5"/>
  <c r="E19" i="5"/>
  <c r="E20" i="5"/>
  <c r="E21" i="5"/>
  <c r="E22" i="5"/>
  <c r="E23" i="5"/>
  <c r="E24" i="5"/>
  <c r="E25" i="5"/>
  <c r="E15" i="5"/>
  <c r="E31" i="5"/>
  <c r="E5" i="7"/>
  <c r="E5" i="6"/>
  <c r="E10" i="6"/>
  <c r="E11" i="6"/>
  <c r="E12" i="6"/>
  <c r="E13" i="6"/>
  <c r="E15" i="6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6" i="1"/>
  <c r="E97" i="1"/>
  <c r="E98" i="1"/>
  <c r="E99" i="1"/>
  <c r="E101" i="1"/>
  <c r="E102" i="1"/>
  <c r="E103" i="1"/>
  <c r="E104" i="1"/>
  <c r="E106" i="1"/>
  <c r="E107" i="1"/>
  <c r="E108" i="1"/>
  <c r="E109" i="1"/>
  <c r="E111" i="1"/>
  <c r="E112" i="1"/>
  <c r="E113" i="1"/>
  <c r="E114" i="1"/>
  <c r="E115" i="1"/>
  <c r="E116" i="1"/>
  <c r="E117" i="1"/>
  <c r="E118" i="1"/>
  <c r="E119" i="1"/>
  <c r="E62" i="1"/>
  <c r="E11" i="5"/>
  <c r="E9" i="5"/>
  <c r="D47" i="1"/>
  <c r="E47" i="1" s="1"/>
  <c r="D45" i="1"/>
  <c r="E45" i="1" s="1"/>
  <c r="E48" i="1"/>
  <c r="D46" i="1"/>
  <c r="E46" i="1" s="1"/>
  <c r="E50" i="1"/>
  <c r="E35" i="1"/>
  <c r="E42" i="1"/>
  <c r="E49" i="1"/>
  <c r="E57" i="1"/>
  <c r="E58" i="1"/>
  <c r="E56" i="1"/>
  <c r="D8" i="6"/>
  <c r="E8" i="6" s="1"/>
  <c r="D7" i="6"/>
  <c r="E7" i="6" s="1"/>
  <c r="D6" i="6"/>
  <c r="E6" i="6" s="1"/>
  <c r="D5" i="6"/>
  <c r="D4" i="6"/>
  <c r="E4" i="6" s="1"/>
  <c r="D3" i="6"/>
  <c r="E3" i="6" s="1"/>
  <c r="D2" i="6"/>
  <c r="E2" i="6" s="1"/>
  <c r="E5" i="3"/>
  <c r="E7" i="5"/>
  <c r="E5" i="5"/>
  <c r="E23" i="1"/>
  <c r="E3" i="5"/>
  <c r="E8" i="4"/>
  <c r="E7" i="4"/>
  <c r="E3" i="3"/>
  <c r="E2" i="3"/>
  <c r="E41" i="1"/>
  <c r="E55" i="1"/>
  <c r="E36" i="1"/>
  <c r="E40" i="1"/>
  <c r="E34" i="1"/>
  <c r="E33" i="1"/>
  <c r="E30" i="1"/>
  <c r="E29" i="1"/>
  <c r="E31" i="1"/>
  <c r="E27" i="1"/>
  <c r="E26" i="1"/>
  <c r="E25" i="1"/>
  <c r="E17" i="1"/>
  <c r="E18" i="1"/>
  <c r="E19" i="1"/>
  <c r="E16" i="1"/>
  <c r="E44" i="1"/>
  <c r="E5" i="1"/>
  <c r="E9" i="1"/>
  <c r="E10" i="1"/>
  <c r="E11" i="1"/>
  <c r="E12" i="1"/>
  <c r="E14" i="1"/>
  <c r="E7" i="1"/>
  <c r="E21" i="1"/>
  <c r="E3" i="1"/>
  <c r="E2" i="1"/>
  <c r="E20" i="4" l="1"/>
  <c r="E19" i="6"/>
  <c r="E121" i="1"/>
  <c r="E60" i="1"/>
  <c r="E123" i="1" s="1"/>
  <c r="E29" i="3"/>
  <c r="E33" i="5"/>
</calcChain>
</file>

<file path=xl/sharedStrings.xml><?xml version="1.0" encoding="utf-8"?>
<sst xmlns="http://schemas.openxmlformats.org/spreadsheetml/2006/main" count="413" uniqueCount="314">
  <si>
    <t>https://www.dfrobot.com/product-121.html</t>
  </si>
  <si>
    <t>Items</t>
  </si>
  <si>
    <t>Units</t>
  </si>
  <si>
    <t>Website</t>
  </si>
  <si>
    <t>Goteck Micro Metal Gear Servo (2.5kg)</t>
    <phoneticPr fontId="1" type="noConversion"/>
  </si>
  <si>
    <t>AC/DC Power Supply, Medical, 1 Output, 40 W, 6 V, 6.66 A</t>
  </si>
  <si>
    <t>ESP32 Development Board - 38 Pin - ESPWROOM- 32D</t>
    <phoneticPr fontId="1" type="noConversion"/>
  </si>
  <si>
    <t>Raspberry Pi 4 Model B 4GB Dual Monitors Starter Kit</t>
  </si>
  <si>
    <t>102-4485-ND</t>
  </si>
  <si>
    <t>WM15814-ND</t>
  </si>
  <si>
    <t>ODrive v3.6 - 56V with Connectors</t>
  </si>
  <si>
    <t>Dual Shaft Motor - D6374 150KV</t>
  </si>
  <si>
    <t>AMT232B-V ROTARY ENCODR ABS 16384PPR/14BIT</t>
    <phoneticPr fontId="1" type="noConversion"/>
  </si>
  <si>
    <t>5025780600 CONN PLUG HSG 6CKT BEIGE</t>
    <phoneticPr fontId="1" type="noConversion"/>
  </si>
  <si>
    <t>74AHC1G125SE-7DICT-ND</t>
  </si>
  <si>
    <t>IC BUF NON-INVERT 5.5V SOT353</t>
    <phoneticPr fontId="1" type="noConversion"/>
  </si>
  <si>
    <t>WM9735CT-ND</t>
  </si>
  <si>
    <t>5025790000 CONN 24-28AWG CRIMP TIN</t>
    <phoneticPr fontId="1" type="noConversion"/>
  </si>
  <si>
    <t>https://www.newark.com/mascot/3320600000/adapter-ac-dc-6v-6-66a-rohs-compliant/dp/54AJ3118?pf_custSiteRedirect=true</t>
  </si>
  <si>
    <t>https://www.amazon.com/HiLetgo-ESP-WROOM-32-Development-Microcontroller-Integrated/dp/B0718T232Z</t>
  </si>
  <si>
    <t>https://www.okdo.com/us/p/okdo-raspberry-pi-4-4gb-essential-starter-kit-us-version/</t>
  </si>
  <si>
    <t>https://www.digikey.com/en/products/detail/cui-devices/AMT232B-V/8031587</t>
  </si>
  <si>
    <t>https://www.digikey.com/en/products/detail/molex/5025780600/2819002</t>
  </si>
  <si>
    <t>https://www.digikey.com/en/products/detail/diodes-incorporated/74AHC1G125SE-7/2639244</t>
  </si>
  <si>
    <t>https://www.digikey.com/en/products/detail/molex/5025790000/2819012</t>
  </si>
  <si>
    <t>https://odriverobotics.com/shop/odrive-v36</t>
  </si>
  <si>
    <t>https://odriverobotics.com/shop/odrive-custom-motor-d6374-150kv</t>
  </si>
  <si>
    <t>https://www.hanzh.com/harmonic-gear-reducer-XB3-B-p.html</t>
  </si>
  <si>
    <t>harmonic gear reducer XB3-B</t>
  </si>
  <si>
    <t>XB3-60-100</t>
  </si>
  <si>
    <t>product number/SKU</t>
    <phoneticPr fontId="1" type="noConversion"/>
  </si>
  <si>
    <t>DYNAMIXEL XC330-T288-T</t>
    <phoneticPr fontId="1" type="noConversion"/>
  </si>
  <si>
    <t>902-0171-000</t>
    <phoneticPr fontId="1" type="noConversion"/>
  </si>
  <si>
    <t>SER0011</t>
    <phoneticPr fontId="1" type="noConversion"/>
  </si>
  <si>
    <t>https://www.robotis.us/dynamixel-xm430-w350-t/</t>
  </si>
  <si>
    <t>DYNAMIXEL XM430-W350-T</t>
    <phoneticPr fontId="1" type="noConversion"/>
  </si>
  <si>
    <t>902-0124-000</t>
    <phoneticPr fontId="1" type="noConversion"/>
  </si>
  <si>
    <t>DYNAMIXEL XM540-W270-R</t>
    <phoneticPr fontId="1" type="noConversion"/>
  </si>
  <si>
    <t>902-0133-000</t>
    <phoneticPr fontId="1" type="noConversion"/>
  </si>
  <si>
    <t>https://www.robotis.us/dynamixel-xm540-w270-r/</t>
  </si>
  <si>
    <t>https://www.robotis.us/dynamixel-xc330-t288-t/</t>
  </si>
  <si>
    <t>https://www.amazon.com/ZOSKAY-Robot-RDS5160-Digital-arduino/dp/B07S96K29Z</t>
  </si>
  <si>
    <t>HV Robot servo 60kg RDS5160 Metal Gear Digital servo arduino servo Large servo</t>
    <phoneticPr fontId="1" type="noConversion"/>
  </si>
  <si>
    <t>RDS5160/270</t>
    <phoneticPr fontId="1" type="noConversion"/>
  </si>
  <si>
    <t>https://www.pololu.com/product/3426</t>
  </si>
  <si>
    <t>FEETECH High-Torque Servo FS5115M</t>
    <phoneticPr fontId="1" type="noConversion"/>
  </si>
  <si>
    <t>9g 300° Clutch Servo</t>
    <phoneticPr fontId="1" type="noConversion"/>
  </si>
  <si>
    <t>SER0053</t>
    <phoneticPr fontId="1" type="noConversion"/>
  </si>
  <si>
    <t>https://www.dfrobot.com/product-2118.html</t>
  </si>
  <si>
    <t>https://www.dfrobot.com/product-2121.html</t>
  </si>
  <si>
    <t>SER0057</t>
    <phoneticPr fontId="1" type="noConversion"/>
  </si>
  <si>
    <t>6Kg 300° Clutch Servo</t>
    <phoneticPr fontId="1" type="noConversion"/>
  </si>
  <si>
    <t>Carbon Fiber Sheet 200 x 250 x 3mm - opt: 3.0mm Twill Glossy</t>
  </si>
  <si>
    <t>Carbon Fiber Sheet 200 x 250 x 5mm - opt: 5.0mm Twill Glossy</t>
  </si>
  <si>
    <t>Carbon Fiber Sheet 200 x 250 x 2mm - opt: 2.0mm Twill Glossy</t>
  </si>
  <si>
    <t>Carbon Fiber Round Tube 500x25x23mm - opt: 25x23 Plain Glossy</t>
  </si>
  <si>
    <t>https://ninjatek.com/shop/ninjaflex/</t>
  </si>
  <si>
    <t>NINJAFLEX 3D PRINTER FILAMENT (85A)</t>
    <phoneticPr fontId="1" type="noConversion"/>
  </si>
  <si>
    <t>3DNF0017510</t>
    <phoneticPr fontId="1" type="noConversion"/>
  </si>
  <si>
    <t>https://www.amazon.com/Bearing-Turntable-11-8in-13-8in-15-4in/dp/B08JYKMY21</t>
  </si>
  <si>
    <t>Lazy Susan Bearing Turntable Ring, 140mm/5.5in - 8mm/0.31in thick</t>
    <phoneticPr fontId="1" type="noConversion"/>
  </si>
  <si>
    <t>https://motozone.co.nz/collections/bowden-cable-parts/products/hwco7nl</t>
  </si>
  <si>
    <t>https://motozone.co.nz/collections/bowden-cable-parts/products/mp010006</t>
  </si>
  <si>
    <t>https://motozone.co.nz/collections/bowden-cable-parts/products/hwcadj9</t>
  </si>
  <si>
    <t>https://chainsropesandanchors.co.nz/Rope-Cordage/Dyneema-Braid-Uncovered/2mm-dyneema-braid</t>
  </si>
  <si>
    <t>https://chainsropesandanchors.co.nz/Thimbles/Ronstan-3mm-stainless-lashing-thimble</t>
  </si>
  <si>
    <t>https://www.timberlywoodturning.co.nz/products.php?product=Lazy-Susan-Aluminium-140-mm-D-x-8.5mm</t>
  </si>
  <si>
    <t>https://www.aliexpress.com/item/32870874499.html</t>
  </si>
  <si>
    <t>https://www.aliexpress.com/item/32692185829.html</t>
  </si>
  <si>
    <t>https://www.aliexpress.com/item/32963597194.html</t>
  </si>
  <si>
    <t>Dyneema 2mm Superound 78 - Black</t>
  </si>
  <si>
    <t>https://chainsropesandanchors.co.nz/Dyneema-3mm-SK99-HS</t>
  </si>
  <si>
    <t>Dyneema 3mm Dyneforce 99 - White</t>
  </si>
  <si>
    <t>https://chainsropesandanchors.co.nz/Rope-Cordage/0-to-4mm/Dyneema-Braid-Armare-1mm</t>
  </si>
  <si>
    <t>Dyneema 1mm SK75 Dyneema Braid 40mtr Mini reel</t>
  </si>
  <si>
    <t xml:space="preserve">Thimbles 3mm Wedled 316 Stainless </t>
  </si>
  <si>
    <t>Bowden Sleeve - WHITES CABLE BOWDEN OUTER 7mm X 25ft NYLON LINED</t>
  </si>
  <si>
    <t>Bowden Endcaps - MOTION PRO CABLE END CAP FOR 7mm OUTER PKT of 10 (D)</t>
  </si>
  <si>
    <t>Bowden adjuster set - WHITES CABLE ADJUSTER WITH NUT- 9mm ID FIT</t>
  </si>
  <si>
    <t xml:space="preserve"> HWCADJ9</t>
  </si>
  <si>
    <t>MP010006</t>
  </si>
  <si>
    <t>HWCO7NL</t>
  </si>
  <si>
    <t>RASK99003</t>
  </si>
  <si>
    <t xml:space="preserve"> RADMR1</t>
  </si>
  <si>
    <t>https://www.mcmaster.com/94868A768/</t>
  </si>
  <si>
    <t>94868A768</t>
  </si>
  <si>
    <t>https://www.mcmaster.com/98870A339/</t>
  </si>
  <si>
    <t>98870A339</t>
  </si>
  <si>
    <t>Female Threaded Hex Standoff, 18-8 Stainless Steel, 10mm Hex, 51mm Long, M5 x 0.8mm Thread</t>
  </si>
  <si>
    <t>Machine Key, 316 Stainless Steel, 6 mm x 6 mm, 20 mm Long, Undersized</t>
  </si>
  <si>
    <t>https://nz.rs-online.com/web/p/ball-bearings/2058826</t>
  </si>
  <si>
    <t>RS PRO 51110 Thrust Ball Bearing- Open Type End Type, 50mm I.D, 70mm O.D</t>
  </si>
  <si>
    <t>205-8826</t>
  </si>
  <si>
    <t>6806ZZ</t>
  </si>
  <si>
    <t>93600A655</t>
  </si>
  <si>
    <t>https://www.mcmaster.com/93600A655/</t>
  </si>
  <si>
    <t>316 Stainless Steel Dowel Pin, 6 mm Diameter, 32 mm Long, Pkt of 5</t>
  </si>
  <si>
    <t>https://www.pcbway.com/rapid-prototyping/manufacture/?type=1</t>
  </si>
  <si>
    <t>608ZZ</t>
  </si>
  <si>
    <t>6804ZZ</t>
  </si>
  <si>
    <t>https://nz.rs-online.com/web/p/tubing-and-profile-struts/7866181</t>
  </si>
  <si>
    <t>RS PRO Silver Stainless Steel Round Tube, 300mm Length, Dia. 20mm</t>
  </si>
  <si>
    <t>786-6181</t>
  </si>
  <si>
    <t>6805ZZ</t>
  </si>
  <si>
    <t>F6805ZZ</t>
  </si>
  <si>
    <t>MF52ZZ</t>
  </si>
  <si>
    <t>MR52ZZ</t>
  </si>
  <si>
    <t>Notes</t>
  </si>
  <si>
    <t>SS316</t>
  </si>
  <si>
    <t>AL6061</t>
  </si>
  <si>
    <t>V522ZZ</t>
  </si>
  <si>
    <t>https://www.amazon.com/Bearing-Groved-Pulley-Wheels-Roller/dp/B015J4UU7Y/</t>
  </si>
  <si>
    <t>Preamer Industrial Bearing Steel V Groved Wire Pulley Bearing Wheels Roller V Groove Sealed Guide Rail Ball Bearings 5x22x5mm, 5 Pcs</t>
  </si>
  <si>
    <t>B015J4UU7Y</t>
  </si>
  <si>
    <t>https://www.mcmaster.com/5905K349/</t>
  </si>
  <si>
    <t>5905K349</t>
  </si>
  <si>
    <t>Needle-Roller Bearing, Open, for 5 mm Shaft Diameter</t>
  </si>
  <si>
    <t>RF2181</t>
  </si>
  <si>
    <t>https://www.mcmaster.com/5537T904/</t>
  </si>
  <si>
    <t>T-Slotted Framing, Single 4-Slot Rail, Silver, 40 mm Square, Solid</t>
  </si>
  <si>
    <t>5537T904</t>
  </si>
  <si>
    <t>4040 Aluminium Extrusion - 720 mm</t>
  </si>
  <si>
    <t>4040 Aluminium Extrusion - 700 mm</t>
  </si>
  <si>
    <t>Price per cm</t>
  </si>
  <si>
    <t>4040 Aluminium Extrusion - 1000 mm</t>
  </si>
  <si>
    <t>4040 Aluminium Extrusion - 320 mm</t>
  </si>
  <si>
    <t>4040 Aluminium Extrusion - 2000 mm</t>
  </si>
  <si>
    <t>4040 Aluminium Extrusion - 50 mm</t>
  </si>
  <si>
    <t>4040 Aluminium Extrusion - 200 mm</t>
  </si>
  <si>
    <t>https://www.mcmaster.com/5537T973/</t>
  </si>
  <si>
    <t>T-Slotted Framing, Silver Tee Surface Bracket for 40mm High Single Rail</t>
  </si>
  <si>
    <t>5537T973</t>
  </si>
  <si>
    <t>OBMP-BA-H-FAST-T</t>
  </si>
  <si>
    <t>OBMP-BA-H-FAST-L</t>
  </si>
  <si>
    <t>T-Slotted Framing, Silver 90 Degree Surface Bracket for 40mm Single Rail</t>
  </si>
  <si>
    <t>5537T964</t>
  </si>
  <si>
    <t>https://www.mcmaster.com/5537T964/</t>
  </si>
  <si>
    <t>OBMP-BA-H-FAST-G1</t>
  </si>
  <si>
    <t>OBMP-BA-H-FAST-G2</t>
  </si>
  <si>
    <t>https://www.mcmaster.com/5537T66/</t>
  </si>
  <si>
    <t>T-Slotted Framing, Gusset Bracket for 40 mm High Rail, 3-1/8" Long, Silver</t>
  </si>
  <si>
    <t>5537T66</t>
  </si>
  <si>
    <t>https://www.mcmaster.com/5537T586/</t>
  </si>
  <si>
    <t>T-Slotted Framing, Gusset Bracket for 40mm High Rail, 1-37/64" Long</t>
  </si>
  <si>
    <t>5537T586</t>
  </si>
  <si>
    <t>https://www.mcmaster.com/6812N831/</t>
  </si>
  <si>
    <t>https://www.mcmaster.com/78155T32/</t>
  </si>
  <si>
    <t>Cart-Smart Caster, Swivel with Brake and 2" Diameter Gray Rubber Wheel</t>
  </si>
  <si>
    <t>78155T32</t>
  </si>
  <si>
    <t>https://nz.rs-online.com/web/p/castor-wheels/1253752</t>
  </si>
  <si>
    <t>https://www.mcmaster.com/2834T23/</t>
  </si>
  <si>
    <t>https://www.mcmaster.com/78155T62/</t>
  </si>
  <si>
    <t>16004ZZ</t>
  </si>
  <si>
    <t>https://www.amazon.com/Openbuilds-Stainless-Bearing-Aluminum-Extrusion/dp/B09PDGJSH7/</t>
  </si>
  <si>
    <t>Openbuilds Stainless Steel V-Slot Wheel - 625zz Bearing Pulley Metal Double V Gear Aluminum Extrusion 3D Printer Parts [13pcs of Pack]</t>
  </si>
  <si>
    <t>OBMP-BTP-1632.stp</t>
  </si>
  <si>
    <t>obmp-tb-1010.stp</t>
  </si>
  <si>
    <t>https://nz.rs-online.com/web/p/threaded-rods/1757027</t>
  </si>
  <si>
    <t xml:space="preserve">
175-7027</t>
  </si>
  <si>
    <t>RS PRO Zinc Plated Mild Steel Threaded Rod, M8, 200mm, Pkt of 5</t>
  </si>
  <si>
    <t>OBMP-TCU-1110</t>
  </si>
  <si>
    <t>OBMP-TCU-1120</t>
  </si>
  <si>
    <t>OBMP-TCU-1121</t>
  </si>
  <si>
    <t>OBMP-TCU-1130</t>
  </si>
  <si>
    <t>OBMP-TCU-1140</t>
  </si>
  <si>
    <t>OBMP-TCU-1141</t>
  </si>
  <si>
    <t>OBMP-TCU-1143</t>
  </si>
  <si>
    <t>OBMP-TCU-1155 (Alternative sensor stand)</t>
  </si>
  <si>
    <t>OBMP-TCU-1160</t>
  </si>
  <si>
    <t>OBMP-TCU-1161</t>
  </si>
  <si>
    <t>OBMP-TCU-1170</t>
  </si>
  <si>
    <t>OBMP-TCU-1180</t>
  </si>
  <si>
    <t>OBMP-TCU-1183</t>
  </si>
  <si>
    <t>OBMP-TCU-1185 (locking ring)</t>
  </si>
  <si>
    <t>OBMP-TCU-1186 (flexion arm mounting)</t>
  </si>
  <si>
    <t>OBMP-TCU-1189 (ratchet core)</t>
  </si>
  <si>
    <t>OBMP-SAR-1210</t>
  </si>
  <si>
    <t>OBMP-SAR-1213</t>
  </si>
  <si>
    <t>OBMP-SAR-1214</t>
  </si>
  <si>
    <t>OBMP-SAR-1220</t>
  </si>
  <si>
    <t>OBMP-SAR-1231</t>
  </si>
  <si>
    <t>OBMP-SAR-1234</t>
  </si>
  <si>
    <t>OBMP-SAR-1236</t>
  </si>
  <si>
    <t>OBMP-SAR-1240</t>
  </si>
  <si>
    <t>OBMP-SAR-1241</t>
  </si>
  <si>
    <t>OBMP-SAR-1255</t>
  </si>
  <si>
    <t>OBMP-SAR-1260</t>
  </si>
  <si>
    <t>OBMP-SAR-1261</t>
  </si>
  <si>
    <t>OBMP-SAR-1250</t>
  </si>
  <si>
    <t>OBMP-TCU-1150</t>
  </si>
  <si>
    <t>https://www.amazon.com/uxcell-6806ZZ-Groove-Bearings-Shielded/dp/B082PY8F6G/</t>
  </si>
  <si>
    <t>https://www.amazon.com/uxcell-Groove-Bearing-Double-Bearings/dp/B07FDYTJS5/</t>
  </si>
  <si>
    <t>https://www.amazon.com/uxcell-6804ZZ-Groove-Bearings-Shielded/dp/B082PWB7R5</t>
  </si>
  <si>
    <t>https://www.amazon.com/16004ZZ-16005ZZ-16006ZZ-Bearings-Shielded/dp/B0CGHPKZKT</t>
  </si>
  <si>
    <t>OBMP-FAM-A-1430</t>
  </si>
  <si>
    <t>OBMP-FAM-A-1440</t>
  </si>
  <si>
    <t>OBMP-FAM-A-1410</t>
  </si>
  <si>
    <t>OBMP-FAM-A-1420</t>
  </si>
  <si>
    <t>OBMP-ELB-1310</t>
  </si>
  <si>
    <t>OBMP-ELB-1320</t>
  </si>
  <si>
    <t>OBMP-ELB-1322</t>
  </si>
  <si>
    <t>OBMP-ELB-1323</t>
  </si>
  <si>
    <t>Cheaper if cut from 50 mm alu tube</t>
  </si>
  <si>
    <t>Subtotal</t>
  </si>
  <si>
    <t>OBMP-BTP-1653 (idler wheel)</t>
  </si>
  <si>
    <t>OBMP-BTU-1520</t>
  </si>
  <si>
    <t>OBMP-BTU-1530</t>
  </si>
  <si>
    <t>OBMP-BTU-1534</t>
  </si>
  <si>
    <t>OBMP-BTP-1620 (base mount C)</t>
  </si>
  <si>
    <t>OBMP-BTP-1621 (base mount B)</t>
  </si>
  <si>
    <t>OBMP-BTP-1622 (base mount A)</t>
  </si>
  <si>
    <t>OBMP-BTP-1625 (bearing caps)</t>
  </si>
  <si>
    <t>OBMP-BTP-1630 (motor mount A)</t>
  </si>
  <si>
    <t>OBMP-BTP-1631 (motor mount B)</t>
  </si>
  <si>
    <t>OBMP-BTP-1640 (output mount)</t>
  </si>
  <si>
    <t>OBMP-BTP-1642 (output puck core)</t>
  </si>
  <si>
    <t>Machined parts</t>
  </si>
  <si>
    <t>Total</t>
  </si>
  <si>
    <t>Misc bolts and nuts</t>
  </si>
  <si>
    <t>Alternative forearm rotation (TypeB)</t>
  </si>
  <si>
    <t>Material spool for flexible fingers</t>
  </si>
  <si>
    <t>OBMP-FAH-1810</t>
  </si>
  <si>
    <t>OBMP-FAH-1811 (Optional)</t>
  </si>
  <si>
    <t>OBMP-FAH-1820</t>
  </si>
  <si>
    <t>OBMP-FAH-1830</t>
  </si>
  <si>
    <t>OBMP-FAH-1840</t>
  </si>
  <si>
    <t>OBMP-FAH-1841</t>
  </si>
  <si>
    <t>OBMP-FAH-1842</t>
  </si>
  <si>
    <t>OBMP-FAH-1851</t>
  </si>
  <si>
    <t>OBMP-FAH-1856</t>
  </si>
  <si>
    <t>OBMP-FAH-1857</t>
  </si>
  <si>
    <t>OBMP-FAH-1858</t>
  </si>
  <si>
    <t>OBMP-FAH-1852</t>
  </si>
  <si>
    <t>OBMP-FAH-1853</t>
  </si>
  <si>
    <t>OBMP-FAH-1854</t>
  </si>
  <si>
    <t>OBMP-FAH-1855</t>
  </si>
  <si>
    <t>N/A</t>
  </si>
  <si>
    <t>Printed PLA parts</t>
  </si>
  <si>
    <t>OBMP-FDH-1740</t>
  </si>
  <si>
    <t>OBMP-FDH-1710</t>
  </si>
  <si>
    <t>OBMP-FDH-1720</t>
  </si>
  <si>
    <t>OBMP-FDH-1730</t>
  </si>
  <si>
    <t>OBMP-FDH-1751</t>
  </si>
  <si>
    <t>OBMP-FDH-1752</t>
  </si>
  <si>
    <t>OBMP-FDH-1754</t>
  </si>
  <si>
    <t>OBMP-FDH-1758</t>
  </si>
  <si>
    <t>OBMP-FDH-1753</t>
  </si>
  <si>
    <t>OBMP-FDH-1755</t>
  </si>
  <si>
    <t>OBMP-FDH-1756</t>
  </si>
  <si>
    <t>OBMP-FDH-1757</t>
  </si>
  <si>
    <t>https://www.amazon.com/Bearing-2x5x2-5-Miniature-Bearings-Quality/dp/B081SVP2DF</t>
  </si>
  <si>
    <t>https://www.amazon.com/uxcell-Miniature-Flange-Bearings-Shielded/dp/B07SLZGZW5</t>
  </si>
  <si>
    <t>OBMP-FDH-1760</t>
  </si>
  <si>
    <t>https://www.amazon.com/uxcell-Bearing-25x37x7mm-Shielded-Bearings/dp/B07TJFL7N8</t>
  </si>
  <si>
    <t>https://www.amazon.com/uxcell-F6805ZZ-Shielded-Bearings-25x37x7mm/dp/B07XYM9DCC/</t>
  </si>
  <si>
    <t>FlexLink Silver Aluminium Profile Strut, 22 x 22 mm, 5.6mm Groove, 1000mm Length, Series XD</t>
  </si>
  <si>
    <t>https://nz.rs-online.com/web/p/tubing-and-profile-struts/2490095</t>
  </si>
  <si>
    <t>OBMP-FWM-1680</t>
  </si>
  <si>
    <t>OBMP-FWM-1610</t>
  </si>
  <si>
    <t>OBMP-FWM-1620</t>
  </si>
  <si>
    <t>OBMP-FWM-1630</t>
  </si>
  <si>
    <t>OBMP-FWM-1640</t>
  </si>
  <si>
    <t>OBMP-FWM-1660</t>
  </si>
  <si>
    <t>OBMP-FWM-1670</t>
  </si>
  <si>
    <t>OBMP-FWM-1650</t>
  </si>
  <si>
    <t>ODRIVE V3.6 (NRND)</t>
  </si>
  <si>
    <t>D6374 150KV</t>
  </si>
  <si>
    <t>ASL140-085</t>
  </si>
  <si>
    <t>6806ZZ Deep Groove Ball Bearings 30mm Inner Dia 42mm OD 7mm Bore Double Shielded Chrome Steel Z2 10pcs</t>
  </si>
  <si>
    <t>608ZZ Deep Groove Ball Bearing Double Shield 8mm x 22mm x 7mm High Carbon Steel Z1 Bearings 4pcs</t>
  </si>
  <si>
    <t>6804ZZ Deep Groove Ball Bearings 20mm Bore 32mm OD 7mm Thickness Double Shielded Chrome Steel Z2 10pcs</t>
  </si>
  <si>
    <t>16004ZZ 16005ZZ 16006ZZ Thin Wall Bearing Deep Groove Ball Bearings Metal Shielded Bearing Bearing Steel 1Pcs (Size : 1PCS, Color : 16004ZZ(20x42x8mm))</t>
  </si>
  <si>
    <t>Subtotal/USD</t>
  </si>
  <si>
    <t>Unit Price/ USD</t>
  </si>
  <si>
    <t>https://www.mcmaster.com/1265K17/</t>
  </si>
  <si>
    <t>1265K17</t>
  </si>
  <si>
    <t>https://www.mcmaster.com/1265K37/</t>
  </si>
  <si>
    <t>Rotary Shaft, 316 Stainless Steel, 4 mm Diameter, 200 mm Long</t>
  </si>
  <si>
    <t>1265K37</t>
  </si>
  <si>
    <t>https://www.mcmaster.com/1265K44/</t>
  </si>
  <si>
    <t>Rotary Shaft, 316 Stainless Steel, 5 mm Diameter, 200 mm Long</t>
  </si>
  <si>
    <t>1265K44</t>
  </si>
  <si>
    <r>
      <t xml:space="preserve">Product </t>
    </r>
    <r>
      <rPr>
        <sz val="11"/>
        <color theme="1"/>
        <rFont val="新細明體"/>
        <family val="2"/>
        <scheme val="minor"/>
      </rPr>
      <t>N</t>
    </r>
    <r>
      <rPr>
        <sz val="11"/>
        <color theme="1"/>
        <rFont val="新細明體"/>
        <family val="2"/>
        <scheme val="minor"/>
      </rPr>
      <t>umber/SKU</t>
    </r>
    <phoneticPr fontId="1" type="noConversion"/>
  </si>
  <si>
    <t>Item</t>
    <phoneticPr fontId="1" type="noConversion"/>
  </si>
  <si>
    <t>A pair of OpenBMP arms (excluding forearm modules)</t>
    <phoneticPr fontId="1" type="noConversion"/>
  </si>
  <si>
    <t>OBMP-BTP-1643</t>
    <phoneticPr fontId="1" type="noConversion"/>
  </si>
  <si>
    <t>OBMP-TUBE-COUPLER-25mm.stp</t>
    <phoneticPr fontId="1" type="noConversion"/>
  </si>
  <si>
    <t>OBMP-MOTOR-COUPLER.stp</t>
    <phoneticPr fontId="1" type="noConversion"/>
  </si>
  <si>
    <t>NRND - Alternative is Odrive S1 or Pro. Or Other VESCs</t>
    <phoneticPr fontId="1" type="noConversion"/>
  </si>
  <si>
    <t>Forearm rotation actuator</t>
    <phoneticPr fontId="1" type="noConversion"/>
  </si>
  <si>
    <t>Order 10 to replace the custom pulley system</t>
    <phoneticPr fontId="1" type="noConversion"/>
  </si>
  <si>
    <t>Can use AMT10E2-V or CUI AMT102-V instead for easier interfacing</t>
    <phoneticPr fontId="1" type="noConversion"/>
  </si>
  <si>
    <t>buffer chip required for AMT232B-V due to manufacture error</t>
    <phoneticPr fontId="1" type="noConversion"/>
  </si>
  <si>
    <t>https://discourse.odriverobotics.com/t/issues-with-amt232b-v-encoder/5944</t>
  </si>
  <si>
    <t>ROS Ethernet to SPI interface for CANBUS. Alternatively can use other SBC or computation modules</t>
    <phoneticPr fontId="1" type="noConversion"/>
  </si>
  <si>
    <t>Structural materials</t>
    <phoneticPr fontId="1" type="noConversion"/>
  </si>
  <si>
    <t>Materials for waterjet cutting</t>
    <phoneticPr fontId="1" type="noConversion"/>
  </si>
  <si>
    <t>Locking servos for elbow</t>
    <phoneticPr fontId="1" type="noConversion"/>
  </si>
  <si>
    <t>locking servos for shoulder</t>
    <phoneticPr fontId="1" type="noConversion"/>
  </si>
  <si>
    <t>RASK7802</t>
    <phoneticPr fontId="1" type="noConversion"/>
  </si>
  <si>
    <t>High strength cables for tendons and Bowden transmission</t>
    <phoneticPr fontId="1" type="noConversion"/>
  </si>
  <si>
    <t>Connector terminal for cables</t>
    <phoneticPr fontId="1" type="noConversion"/>
  </si>
  <si>
    <t>Bowden set</t>
    <phoneticPr fontId="1" type="noConversion"/>
  </si>
  <si>
    <t>Structural support for torso</t>
    <phoneticPr fontId="1" type="noConversion"/>
  </si>
  <si>
    <t>Custom machine key for XB3 Harmonic drives</t>
    <phoneticPr fontId="1" type="noConversion"/>
  </si>
  <si>
    <t>Also known as HK0508</t>
    <phoneticPr fontId="1" type="noConversion"/>
  </si>
  <si>
    <t>Locking mechanism latch pins</t>
    <phoneticPr fontId="1" type="noConversion"/>
  </si>
  <si>
    <t>Misc. pins</t>
    <phoneticPr fontId="1" type="noConversion"/>
  </si>
  <si>
    <t>Elbow connector pin</t>
    <phoneticPr fontId="1" type="noConversion"/>
  </si>
  <si>
    <t>Torso box structural connector</t>
    <phoneticPr fontId="1" type="noConversion"/>
  </si>
  <si>
    <t>Arm rotation connection. Note : SKF51110</t>
    <phoneticPr fontId="1" type="noConversion"/>
  </si>
  <si>
    <t>Low cost loading bearing</t>
    <phoneticPr fontId="1" type="noConversion"/>
  </si>
  <si>
    <t>Misc bearings</t>
    <phoneticPr fontId="1" type="noConversion"/>
  </si>
  <si>
    <t>bolts and nuts of various size and length (WIP)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</si>
</sst>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Arial"/>
      <family val="2"/>
    </font>
    <font>
      <sz val="9"/>
      <color rgb="FF444444"/>
      <name val="Arial"/>
      <family val="2"/>
    </font>
    <font>
      <sz val="11"/>
      <color rgb="FF666666"/>
      <name val="Proxima-nova"/>
      <family val="2"/>
    </font>
    <font>
      <sz val="10"/>
      <color theme="1"/>
      <name val="Arial"/>
      <family val="2"/>
    </font>
    <font>
      <u/>
      <sz val="11"/>
      <color theme="10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rgb="FF006100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2" applyNumberFormat="0" applyAlignment="0" applyProtection="0"/>
    <xf numFmtId="0" fontId="7" fillId="4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6" fillId="0" borderId="0" xfId="1"/>
    <xf numFmtId="0" fontId="10" fillId="0" borderId="0" xfId="0" applyFont="1"/>
    <xf numFmtId="0" fontId="5" fillId="0" borderId="1" xfId="0" applyFont="1" applyBorder="1" applyAlignment="1">
      <alignment horizontal="left" wrapText="1"/>
    </xf>
    <xf numFmtId="0" fontId="9" fillId="3" borderId="2" xfId="3"/>
    <xf numFmtId="0" fontId="8" fillId="2" borderId="0" xfId="2"/>
    <xf numFmtId="0" fontId="7" fillId="4" borderId="0" xfId="4"/>
    <xf numFmtId="0" fontId="7" fillId="4" borderId="0" xfId="4" applyAlignment="1"/>
    <xf numFmtId="0" fontId="6" fillId="0" borderId="0" xfId="1" applyAlignment="1"/>
    <xf numFmtId="0" fontId="0" fillId="4" borderId="0" xfId="4" applyFont="1"/>
  </cellXfs>
  <cellStyles count="5">
    <cellStyle name="20% - 輔色1" xfId="4" builtinId="30"/>
    <cellStyle name="一般" xfId="0" builtinId="0"/>
    <cellStyle name="好" xfId="2" builtinId="26"/>
    <cellStyle name="計算方式" xfId="3" builtinId="22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z.rs-online.com/web/p/threaded-rods/1757027" TargetMode="External"/><Relationship Id="rId2" Type="http://schemas.openxmlformats.org/officeDocument/2006/relationships/hyperlink" Target="https://www.pcbway.com/rapid-prototyping/manufacture/?type=1" TargetMode="External"/><Relationship Id="rId1" Type="http://schemas.openxmlformats.org/officeDocument/2006/relationships/hyperlink" Target="https://nz.rs-online.com/web/p/tubing-and-profile-struts/786618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uxcell-6806ZZ-Groove-Bearings-Shielded/dp/B082PY8F6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2834T23/" TargetMode="External"/><Relationship Id="rId2" Type="http://schemas.openxmlformats.org/officeDocument/2006/relationships/hyperlink" Target="https://www.mcmaster.com/78155T32/" TargetMode="External"/><Relationship Id="rId1" Type="http://schemas.openxmlformats.org/officeDocument/2006/relationships/hyperlink" Target="https://www.mcmaster.com/5537T586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cmaster.com/78155T62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abSelected="1" topLeftCell="A97" workbookViewId="0">
      <selection activeCell="F52" sqref="F52"/>
    </sheetView>
  </sheetViews>
  <sheetFormatPr defaultRowHeight="15.75"/>
  <cols>
    <col min="1" max="1" width="50.28515625" customWidth="1"/>
    <col min="2" max="2" width="28.140625" customWidth="1"/>
    <col min="3" max="3" width="14.7109375" customWidth="1"/>
    <col min="4" max="4" width="15" customWidth="1"/>
    <col min="5" max="5" width="14.28515625" customWidth="1"/>
    <col min="6" max="6" width="70.140625" customWidth="1"/>
    <col min="7" max="7" width="55.42578125" customWidth="1"/>
  </cols>
  <sheetData>
    <row r="1" spans="1:8">
      <c r="A1" s="15" t="s">
        <v>283</v>
      </c>
      <c r="B1" s="15" t="s">
        <v>282</v>
      </c>
      <c r="C1" s="12" t="s">
        <v>2</v>
      </c>
      <c r="D1" s="12" t="s">
        <v>273</v>
      </c>
      <c r="E1" s="12" t="s">
        <v>272</v>
      </c>
      <c r="F1" s="13" t="s">
        <v>3</v>
      </c>
      <c r="G1" s="12" t="s">
        <v>107</v>
      </c>
    </row>
    <row r="2" spans="1:8">
      <c r="A2" t="s">
        <v>10</v>
      </c>
      <c r="B2" t="s">
        <v>265</v>
      </c>
      <c r="C2">
        <v>6</v>
      </c>
      <c r="D2" s="4">
        <v>259</v>
      </c>
      <c r="E2">
        <f>C2*D2</f>
        <v>1554</v>
      </c>
      <c r="F2" t="s">
        <v>25</v>
      </c>
      <c r="G2" t="s">
        <v>288</v>
      </c>
    </row>
    <row r="3" spans="1:8">
      <c r="A3" t="s">
        <v>11</v>
      </c>
      <c r="B3" t="s">
        <v>266</v>
      </c>
      <c r="C3">
        <v>10</v>
      </c>
      <c r="D3">
        <v>119</v>
      </c>
      <c r="E3">
        <f>C3*D3</f>
        <v>1190</v>
      </c>
      <c r="F3" t="s">
        <v>26</v>
      </c>
    </row>
    <row r="5" spans="1:8">
      <c r="A5" t="s">
        <v>37</v>
      </c>
      <c r="B5" t="s">
        <v>38</v>
      </c>
      <c r="C5">
        <v>2</v>
      </c>
      <c r="D5">
        <v>429.9</v>
      </c>
      <c r="E5">
        <f>C5*D5</f>
        <v>859.8</v>
      </c>
      <c r="F5" t="s">
        <v>39</v>
      </c>
      <c r="G5" t="s">
        <v>289</v>
      </c>
    </row>
    <row r="7" spans="1:8">
      <c r="A7" t="s">
        <v>28</v>
      </c>
      <c r="B7" t="s">
        <v>29</v>
      </c>
      <c r="C7">
        <v>9</v>
      </c>
      <c r="D7">
        <v>330</v>
      </c>
      <c r="E7">
        <f>C7*D7</f>
        <v>2970</v>
      </c>
      <c r="F7" t="s">
        <v>27</v>
      </c>
      <c r="G7" t="s">
        <v>290</v>
      </c>
    </row>
    <row r="9" spans="1:8">
      <c r="A9" t="s">
        <v>12</v>
      </c>
      <c r="B9" t="s">
        <v>8</v>
      </c>
      <c r="C9">
        <v>10</v>
      </c>
      <c r="D9" s="2">
        <v>49.63</v>
      </c>
      <c r="E9">
        <f t="shared" ref="E9:E12" si="0">C9*D9</f>
        <v>496.3</v>
      </c>
      <c r="F9" t="s">
        <v>21</v>
      </c>
      <c r="G9" t="s">
        <v>291</v>
      </c>
    </row>
    <row r="10" spans="1:8" ht="17.25" customHeight="1">
      <c r="A10" s="1" t="s">
        <v>17</v>
      </c>
      <c r="B10" s="1" t="s">
        <v>16</v>
      </c>
      <c r="C10">
        <v>100</v>
      </c>
      <c r="D10" s="2">
        <v>2.7300000000000001E-2</v>
      </c>
      <c r="E10">
        <f t="shared" si="0"/>
        <v>2.73</v>
      </c>
      <c r="F10" t="s">
        <v>24</v>
      </c>
    </row>
    <row r="11" spans="1:8" ht="18.75" customHeight="1">
      <c r="A11" t="s">
        <v>13</v>
      </c>
      <c r="B11" t="s">
        <v>9</v>
      </c>
      <c r="C11">
        <v>20</v>
      </c>
      <c r="D11" s="2">
        <v>0.39</v>
      </c>
      <c r="E11">
        <f t="shared" si="0"/>
        <v>7.8000000000000007</v>
      </c>
      <c r="F11" t="s">
        <v>22</v>
      </c>
    </row>
    <row r="12" spans="1:8">
      <c r="A12" s="1" t="s">
        <v>15</v>
      </c>
      <c r="B12" s="3" t="s">
        <v>14</v>
      </c>
      <c r="C12">
        <v>10</v>
      </c>
      <c r="D12" s="2">
        <v>0.245</v>
      </c>
      <c r="E12">
        <f t="shared" si="0"/>
        <v>2.4500000000000002</v>
      </c>
      <c r="F12" t="s">
        <v>23</v>
      </c>
      <c r="G12" t="s">
        <v>292</v>
      </c>
      <c r="H12" t="s">
        <v>293</v>
      </c>
    </row>
    <row r="14" spans="1:8">
      <c r="A14" t="s">
        <v>7</v>
      </c>
      <c r="B14">
        <v>2005283</v>
      </c>
      <c r="C14">
        <v>1</v>
      </c>
      <c r="D14">
        <v>119.95</v>
      </c>
      <c r="E14">
        <f>C14*D14</f>
        <v>119.95</v>
      </c>
      <c r="F14" t="s">
        <v>20</v>
      </c>
      <c r="G14" t="s">
        <v>294</v>
      </c>
    </row>
    <row r="15" spans="1:8" ht="16.5" thickBot="1"/>
    <row r="16" spans="1:8" ht="27" thickBot="1">
      <c r="A16" s="5" t="s">
        <v>55</v>
      </c>
      <c r="C16">
        <v>1</v>
      </c>
      <c r="D16">
        <v>24</v>
      </c>
      <c r="E16">
        <f>D16*C16</f>
        <v>24</v>
      </c>
      <c r="F16" t="s">
        <v>67</v>
      </c>
      <c r="G16" t="s">
        <v>295</v>
      </c>
    </row>
    <row r="17" spans="1:7" ht="27" thickBot="1">
      <c r="A17" s="5" t="s">
        <v>53</v>
      </c>
      <c r="C17">
        <v>15</v>
      </c>
      <c r="D17">
        <v>65</v>
      </c>
      <c r="E17">
        <f t="shared" ref="E17:E19" si="1">D17*C17</f>
        <v>975</v>
      </c>
      <c r="F17" t="s">
        <v>69</v>
      </c>
      <c r="G17" t="s">
        <v>296</v>
      </c>
    </row>
    <row r="18" spans="1:7" ht="27" thickBot="1">
      <c r="A18" s="5" t="s">
        <v>52</v>
      </c>
      <c r="C18">
        <v>20</v>
      </c>
      <c r="D18">
        <v>32.99</v>
      </c>
      <c r="E18">
        <f t="shared" si="1"/>
        <v>659.80000000000007</v>
      </c>
      <c r="F18" t="s">
        <v>68</v>
      </c>
      <c r="G18" t="s">
        <v>296</v>
      </c>
    </row>
    <row r="19" spans="1:7" ht="27" thickBot="1">
      <c r="A19" s="5" t="s">
        <v>54</v>
      </c>
      <c r="C19">
        <v>5</v>
      </c>
      <c r="D19">
        <v>24.99</v>
      </c>
      <c r="E19">
        <f t="shared" si="1"/>
        <v>124.94999999999999</v>
      </c>
      <c r="F19" t="s">
        <v>68</v>
      </c>
      <c r="G19" t="s">
        <v>296</v>
      </c>
    </row>
    <row r="21" spans="1:7">
      <c r="A21" t="s">
        <v>4</v>
      </c>
      <c r="B21" t="s">
        <v>33</v>
      </c>
      <c r="C21">
        <v>4</v>
      </c>
      <c r="D21">
        <v>7.8</v>
      </c>
      <c r="E21">
        <f>C21*D21</f>
        <v>31.2</v>
      </c>
      <c r="F21" t="s">
        <v>0</v>
      </c>
      <c r="G21" t="s">
        <v>297</v>
      </c>
    </row>
    <row r="23" spans="1:7">
      <c r="A23" t="s">
        <v>45</v>
      </c>
      <c r="B23" s="6">
        <v>3426</v>
      </c>
      <c r="C23">
        <v>4</v>
      </c>
      <c r="D23">
        <v>19.95</v>
      </c>
      <c r="E23">
        <f>C23*D23</f>
        <v>79.8</v>
      </c>
      <c r="F23" t="s">
        <v>44</v>
      </c>
      <c r="G23" t="s">
        <v>298</v>
      </c>
    </row>
    <row r="25" spans="1:7">
      <c r="A25" t="s">
        <v>70</v>
      </c>
      <c r="B25" t="s">
        <v>299</v>
      </c>
      <c r="C25">
        <v>10</v>
      </c>
      <c r="D25">
        <v>1.44</v>
      </c>
      <c r="E25">
        <f>C25*D25</f>
        <v>14.399999999999999</v>
      </c>
      <c r="F25" t="s">
        <v>64</v>
      </c>
      <c r="G25" t="s">
        <v>300</v>
      </c>
    </row>
    <row r="26" spans="1:7">
      <c r="A26" t="s">
        <v>72</v>
      </c>
      <c r="B26" t="s">
        <v>82</v>
      </c>
      <c r="C26">
        <v>5</v>
      </c>
      <c r="D26">
        <v>2.6</v>
      </c>
      <c r="E26">
        <f>C26*D26</f>
        <v>13</v>
      </c>
      <c r="F26" t="s">
        <v>71</v>
      </c>
      <c r="G26" t="s">
        <v>300</v>
      </c>
    </row>
    <row r="27" spans="1:7">
      <c r="A27" t="s">
        <v>75</v>
      </c>
      <c r="B27" t="s">
        <v>117</v>
      </c>
      <c r="C27">
        <v>8</v>
      </c>
      <c r="D27">
        <v>3.77</v>
      </c>
      <c r="E27">
        <f>C27*D27</f>
        <v>30.16</v>
      </c>
      <c r="F27" t="s">
        <v>65</v>
      </c>
      <c r="G27" t="s">
        <v>301</v>
      </c>
    </row>
    <row r="29" spans="1:7">
      <c r="A29" t="s">
        <v>76</v>
      </c>
      <c r="B29" t="s">
        <v>81</v>
      </c>
      <c r="C29">
        <v>1</v>
      </c>
      <c r="D29">
        <v>37.700000000000003</v>
      </c>
      <c r="E29">
        <f t="shared" ref="E29:E31" si="2">C29*D29</f>
        <v>37.700000000000003</v>
      </c>
      <c r="F29" t="s">
        <v>61</v>
      </c>
      <c r="G29" t="s">
        <v>302</v>
      </c>
    </row>
    <row r="30" spans="1:7">
      <c r="A30" t="s">
        <v>77</v>
      </c>
      <c r="B30" t="s">
        <v>80</v>
      </c>
      <c r="C30">
        <v>1</v>
      </c>
      <c r="D30">
        <v>8.1999999999999993</v>
      </c>
      <c r="E30">
        <f t="shared" si="2"/>
        <v>8.1999999999999993</v>
      </c>
      <c r="F30" t="s">
        <v>62</v>
      </c>
      <c r="G30" t="s">
        <v>302</v>
      </c>
    </row>
    <row r="31" spans="1:7">
      <c r="A31" t="s">
        <v>78</v>
      </c>
      <c r="B31" t="s">
        <v>79</v>
      </c>
      <c r="C31">
        <v>8</v>
      </c>
      <c r="D31">
        <v>3.93</v>
      </c>
      <c r="E31">
        <f t="shared" si="2"/>
        <v>31.44</v>
      </c>
      <c r="F31" t="s">
        <v>63</v>
      </c>
      <c r="G31" t="s">
        <v>302</v>
      </c>
    </row>
    <row r="33" spans="1:8">
      <c r="A33" t="s">
        <v>88</v>
      </c>
      <c r="B33" t="s">
        <v>85</v>
      </c>
      <c r="C33">
        <v>12</v>
      </c>
      <c r="D33">
        <v>5.39</v>
      </c>
      <c r="E33">
        <f t="shared" ref="E33:E34" si="3">C33*D33</f>
        <v>64.679999999999993</v>
      </c>
      <c r="F33" t="s">
        <v>84</v>
      </c>
      <c r="G33" t="s">
        <v>303</v>
      </c>
    </row>
    <row r="34" spans="1:8" ht="13.5" customHeight="1">
      <c r="A34" s="1" t="s">
        <v>89</v>
      </c>
      <c r="B34" t="s">
        <v>87</v>
      </c>
      <c r="C34">
        <v>2</v>
      </c>
      <c r="D34">
        <v>11.17</v>
      </c>
      <c r="E34">
        <f t="shared" si="3"/>
        <v>22.34</v>
      </c>
      <c r="F34" t="s">
        <v>86</v>
      </c>
      <c r="G34" t="s">
        <v>304</v>
      </c>
    </row>
    <row r="35" spans="1:8">
      <c r="A35" t="s">
        <v>116</v>
      </c>
      <c r="B35" t="s">
        <v>115</v>
      </c>
      <c r="C35">
        <v>4</v>
      </c>
      <c r="D35">
        <v>6.39</v>
      </c>
      <c r="E35">
        <f>C35*D35</f>
        <v>25.56</v>
      </c>
      <c r="F35" t="s">
        <v>114</v>
      </c>
      <c r="G35" t="s">
        <v>305</v>
      </c>
    </row>
    <row r="36" spans="1:8">
      <c r="A36" t="s">
        <v>96</v>
      </c>
      <c r="B36" t="s">
        <v>94</v>
      </c>
      <c r="C36">
        <v>2</v>
      </c>
      <c r="D36">
        <v>10.71</v>
      </c>
      <c r="E36">
        <f t="shared" ref="E36:E38" si="4">C36*D36</f>
        <v>21.42</v>
      </c>
      <c r="F36" t="s">
        <v>95</v>
      </c>
      <c r="G36" t="s">
        <v>306</v>
      </c>
    </row>
    <row r="37" spans="1:8">
      <c r="A37" t="s">
        <v>277</v>
      </c>
      <c r="B37" t="s">
        <v>278</v>
      </c>
      <c r="C37">
        <v>1</v>
      </c>
      <c r="D37">
        <v>19.11</v>
      </c>
      <c r="E37">
        <f t="shared" si="4"/>
        <v>19.11</v>
      </c>
      <c r="F37" t="s">
        <v>276</v>
      </c>
      <c r="G37" t="s">
        <v>307</v>
      </c>
    </row>
    <row r="38" spans="1:8">
      <c r="A38" t="s">
        <v>280</v>
      </c>
      <c r="B38" t="s">
        <v>281</v>
      </c>
      <c r="C38">
        <v>1</v>
      </c>
      <c r="D38">
        <v>23.9</v>
      </c>
      <c r="E38">
        <f t="shared" si="4"/>
        <v>23.9</v>
      </c>
      <c r="F38" t="s">
        <v>279</v>
      </c>
      <c r="G38" t="s">
        <v>307</v>
      </c>
    </row>
    <row r="40" spans="1:8">
      <c r="A40" t="s">
        <v>91</v>
      </c>
      <c r="B40" t="s">
        <v>92</v>
      </c>
      <c r="C40">
        <v>4</v>
      </c>
      <c r="D40">
        <v>9.9700000000000006</v>
      </c>
      <c r="E40">
        <f>C40*D40</f>
        <v>39.880000000000003</v>
      </c>
      <c r="F40" t="s">
        <v>90</v>
      </c>
      <c r="G40" t="s">
        <v>310</v>
      </c>
    </row>
    <row r="41" spans="1:8">
      <c r="A41" t="s">
        <v>101</v>
      </c>
      <c r="B41" t="s">
        <v>102</v>
      </c>
      <c r="C41">
        <v>3</v>
      </c>
      <c r="D41">
        <v>26.32</v>
      </c>
      <c r="E41">
        <f>C41*D41</f>
        <v>78.960000000000008</v>
      </c>
      <c r="F41" s="14" t="s">
        <v>100</v>
      </c>
      <c r="G41" t="s">
        <v>308</v>
      </c>
    </row>
    <row r="42" spans="1:8" ht="31.5">
      <c r="A42" t="s">
        <v>159</v>
      </c>
      <c r="B42" s="1" t="s">
        <v>158</v>
      </c>
      <c r="C42">
        <v>2</v>
      </c>
      <c r="D42">
        <v>5.39</v>
      </c>
      <c r="E42">
        <f>C42*D42</f>
        <v>10.78</v>
      </c>
      <c r="F42" s="14" t="s">
        <v>157</v>
      </c>
      <c r="G42" t="s">
        <v>309</v>
      </c>
    </row>
    <row r="44" spans="1:8">
      <c r="A44" t="s">
        <v>60</v>
      </c>
      <c r="B44" t="s">
        <v>267</v>
      </c>
      <c r="C44">
        <v>4</v>
      </c>
      <c r="D44">
        <v>31.68</v>
      </c>
      <c r="E44">
        <f t="shared" ref="E44:E49" si="5">C44*D44</f>
        <v>126.72</v>
      </c>
      <c r="F44" t="s">
        <v>59</v>
      </c>
      <c r="G44" t="s">
        <v>311</v>
      </c>
      <c r="H44" t="s">
        <v>66</v>
      </c>
    </row>
    <row r="45" spans="1:8">
      <c r="A45" t="s">
        <v>268</v>
      </c>
      <c r="B45" t="s">
        <v>93</v>
      </c>
      <c r="C45">
        <v>13</v>
      </c>
      <c r="D45">
        <f>14.99/10</f>
        <v>1.4990000000000001</v>
      </c>
      <c r="E45">
        <f t="shared" si="5"/>
        <v>19.487000000000002</v>
      </c>
      <c r="F45" s="14" t="s">
        <v>190</v>
      </c>
      <c r="G45" t="s">
        <v>312</v>
      </c>
    </row>
    <row r="46" spans="1:8">
      <c r="A46" t="s">
        <v>269</v>
      </c>
      <c r="B46" t="s">
        <v>98</v>
      </c>
      <c r="C46">
        <v>3</v>
      </c>
      <c r="D46">
        <f>6.49/4</f>
        <v>1.6225000000000001</v>
      </c>
      <c r="E46">
        <f t="shared" si="5"/>
        <v>4.8674999999999997</v>
      </c>
      <c r="F46" t="s">
        <v>191</v>
      </c>
      <c r="G46" t="s">
        <v>312</v>
      </c>
    </row>
    <row r="47" spans="1:8">
      <c r="A47" t="s">
        <v>270</v>
      </c>
      <c r="B47" t="s">
        <v>99</v>
      </c>
      <c r="C47">
        <v>18</v>
      </c>
      <c r="D47">
        <f>12.49/10</f>
        <v>1.2490000000000001</v>
      </c>
      <c r="E47">
        <f t="shared" si="5"/>
        <v>22.482000000000003</v>
      </c>
      <c r="F47" t="s">
        <v>192</v>
      </c>
      <c r="G47" t="s">
        <v>312</v>
      </c>
    </row>
    <row r="48" spans="1:8" ht="15" customHeight="1">
      <c r="A48" t="s">
        <v>271</v>
      </c>
      <c r="B48" t="s">
        <v>152</v>
      </c>
      <c r="C48">
        <v>7</v>
      </c>
      <c r="D48">
        <v>24.02</v>
      </c>
      <c r="E48">
        <f t="shared" si="5"/>
        <v>168.14</v>
      </c>
      <c r="F48" t="s">
        <v>193</v>
      </c>
      <c r="G48" t="s">
        <v>312</v>
      </c>
    </row>
    <row r="49" spans="1:7">
      <c r="A49" t="s">
        <v>154</v>
      </c>
      <c r="C49">
        <v>1</v>
      </c>
      <c r="D49">
        <v>25.99</v>
      </c>
      <c r="E49">
        <f t="shared" si="5"/>
        <v>25.99</v>
      </c>
      <c r="F49" t="s">
        <v>153</v>
      </c>
      <c r="G49" t="s">
        <v>110</v>
      </c>
    </row>
    <row r="50" spans="1:7">
      <c r="A50" t="s">
        <v>112</v>
      </c>
      <c r="B50" t="s">
        <v>113</v>
      </c>
      <c r="C50">
        <v>2</v>
      </c>
      <c r="D50">
        <v>14.21</v>
      </c>
      <c r="E50">
        <f t="shared" ref="E50" si="6">C50*D50</f>
        <v>28.42</v>
      </c>
      <c r="F50" s="14" t="s">
        <v>111</v>
      </c>
      <c r="G50" t="s">
        <v>312</v>
      </c>
    </row>
    <row r="51" spans="1:7">
      <c r="F51" s="14"/>
    </row>
    <row r="52" spans="1:7">
      <c r="A52" t="s">
        <v>218</v>
      </c>
      <c r="C52">
        <v>1</v>
      </c>
      <c r="G52" t="s">
        <v>313</v>
      </c>
    </row>
    <row r="54" spans="1:7" ht="15.75" customHeight="1">
      <c r="A54" s="12" t="s">
        <v>216</v>
      </c>
      <c r="B54" s="12"/>
      <c r="C54" s="12"/>
      <c r="D54" s="12"/>
      <c r="E54" s="12"/>
      <c r="F54" s="13"/>
    </row>
    <row r="55" spans="1:7">
      <c r="A55" t="s">
        <v>287</v>
      </c>
      <c r="B55" t="s">
        <v>108</v>
      </c>
      <c r="C55">
        <v>9</v>
      </c>
      <c r="D55">
        <v>23.25</v>
      </c>
      <c r="E55">
        <f t="shared" ref="E55" si="7">C55*D55</f>
        <v>209.25</v>
      </c>
      <c r="F55" t="s">
        <v>97</v>
      </c>
    </row>
    <row r="56" spans="1:7">
      <c r="A56" t="s">
        <v>155</v>
      </c>
      <c r="B56" t="s">
        <v>108</v>
      </c>
      <c r="C56">
        <v>1</v>
      </c>
      <c r="D56">
        <v>37.840000000000003</v>
      </c>
      <c r="E56">
        <f>C56*D56</f>
        <v>37.840000000000003</v>
      </c>
      <c r="F56" t="s">
        <v>97</v>
      </c>
    </row>
    <row r="57" spans="1:7">
      <c r="A57" t="s">
        <v>286</v>
      </c>
      <c r="B57" t="s">
        <v>109</v>
      </c>
      <c r="C57">
        <v>5</v>
      </c>
      <c r="D57">
        <v>29.98</v>
      </c>
      <c r="E57">
        <f t="shared" ref="E57:E58" si="8">C57*D57</f>
        <v>149.9</v>
      </c>
      <c r="F57" t="s">
        <v>97</v>
      </c>
    </row>
    <row r="58" spans="1:7">
      <c r="A58" t="s">
        <v>285</v>
      </c>
      <c r="B58" t="s">
        <v>109</v>
      </c>
      <c r="C58">
        <v>1</v>
      </c>
      <c r="D58">
        <v>39.33</v>
      </c>
      <c r="E58">
        <f t="shared" si="8"/>
        <v>39.33</v>
      </c>
      <c r="F58" t="s">
        <v>97</v>
      </c>
    </row>
    <row r="60" spans="1:7">
      <c r="D60" s="10" t="s">
        <v>203</v>
      </c>
      <c r="E60" s="10">
        <f>SUM(E2:E59)</f>
        <v>10371.736499999997</v>
      </c>
    </row>
    <row r="61" spans="1:7" ht="16.5" thickBot="1">
      <c r="A61" s="12" t="s">
        <v>237</v>
      </c>
      <c r="B61" s="12"/>
      <c r="C61" s="12"/>
      <c r="D61" s="12"/>
      <c r="E61" s="12"/>
      <c r="F61" s="13"/>
    </row>
    <row r="62" spans="1:7" ht="16.5" thickBot="1">
      <c r="A62" s="9" t="s">
        <v>156</v>
      </c>
      <c r="C62">
        <v>2</v>
      </c>
      <c r="D62">
        <v>33.270000000000003</v>
      </c>
      <c r="E62">
        <f>C62*D62</f>
        <v>66.540000000000006</v>
      </c>
      <c r="F62" s="14" t="s">
        <v>97</v>
      </c>
    </row>
    <row r="63" spans="1:7" ht="16.5" thickBot="1">
      <c r="A63" s="5"/>
    </row>
    <row r="64" spans="1:7">
      <c r="A64" t="s">
        <v>160</v>
      </c>
      <c r="C64">
        <v>2</v>
      </c>
      <c r="D64">
        <v>28.38</v>
      </c>
      <c r="E64">
        <f t="shared" ref="E64:E119" si="9">C64*D64</f>
        <v>56.76</v>
      </c>
    </row>
    <row r="65" spans="1:5">
      <c r="A65" t="s">
        <v>161</v>
      </c>
      <c r="C65">
        <v>4</v>
      </c>
      <c r="D65">
        <v>5.6</v>
      </c>
      <c r="E65">
        <f t="shared" si="9"/>
        <v>22.4</v>
      </c>
    </row>
    <row r="66" spans="1:5">
      <c r="A66" t="s">
        <v>162</v>
      </c>
      <c r="C66">
        <v>2</v>
      </c>
      <c r="D66">
        <v>7.59</v>
      </c>
      <c r="E66">
        <f t="shared" si="9"/>
        <v>15.18</v>
      </c>
    </row>
    <row r="67" spans="1:5">
      <c r="A67" t="s">
        <v>163</v>
      </c>
      <c r="C67">
        <v>2</v>
      </c>
      <c r="D67">
        <v>19.91</v>
      </c>
      <c r="E67">
        <f t="shared" si="9"/>
        <v>39.82</v>
      </c>
    </row>
    <row r="68" spans="1:5">
      <c r="A68" t="s">
        <v>164</v>
      </c>
      <c r="C68">
        <v>2</v>
      </c>
      <c r="D68">
        <v>25.04</v>
      </c>
      <c r="E68">
        <f t="shared" si="9"/>
        <v>50.08</v>
      </c>
    </row>
    <row r="69" spans="1:5">
      <c r="A69" t="s">
        <v>165</v>
      </c>
      <c r="C69">
        <v>2</v>
      </c>
      <c r="D69">
        <v>3.89</v>
      </c>
      <c r="E69">
        <f t="shared" si="9"/>
        <v>7.78</v>
      </c>
    </row>
    <row r="70" spans="1:5">
      <c r="A70" t="s">
        <v>166</v>
      </c>
      <c r="C70">
        <v>2</v>
      </c>
      <c r="D70">
        <v>3.89</v>
      </c>
      <c r="E70">
        <f t="shared" si="9"/>
        <v>7.78</v>
      </c>
    </row>
    <row r="71" spans="1:5">
      <c r="A71" t="s">
        <v>189</v>
      </c>
      <c r="C71">
        <v>2</v>
      </c>
      <c r="D71">
        <v>4.6100000000000003</v>
      </c>
      <c r="E71">
        <f t="shared" si="9"/>
        <v>9.2200000000000006</v>
      </c>
    </row>
    <row r="72" spans="1:5">
      <c r="A72" t="s">
        <v>167</v>
      </c>
      <c r="C72">
        <v>2</v>
      </c>
      <c r="D72">
        <v>7.1</v>
      </c>
      <c r="E72">
        <f t="shared" si="9"/>
        <v>14.2</v>
      </c>
    </row>
    <row r="73" spans="1:5">
      <c r="A73" t="s">
        <v>168</v>
      </c>
      <c r="C73">
        <v>2</v>
      </c>
      <c r="D73">
        <v>47.62</v>
      </c>
      <c r="E73">
        <f t="shared" si="9"/>
        <v>95.24</v>
      </c>
    </row>
    <row r="74" spans="1:5">
      <c r="A74" t="s">
        <v>169</v>
      </c>
      <c r="C74">
        <v>2</v>
      </c>
      <c r="D74">
        <v>5.48</v>
      </c>
      <c r="E74">
        <f t="shared" si="9"/>
        <v>10.96</v>
      </c>
    </row>
    <row r="75" spans="1:5">
      <c r="A75" t="s">
        <v>170</v>
      </c>
      <c r="C75">
        <v>2</v>
      </c>
      <c r="D75">
        <v>39.82</v>
      </c>
      <c r="E75">
        <f t="shared" si="9"/>
        <v>79.64</v>
      </c>
    </row>
    <row r="76" spans="1:5">
      <c r="A76" t="s">
        <v>171</v>
      </c>
      <c r="C76">
        <v>2</v>
      </c>
      <c r="D76">
        <v>14.31</v>
      </c>
      <c r="E76">
        <f t="shared" si="9"/>
        <v>28.62</v>
      </c>
    </row>
    <row r="77" spans="1:5">
      <c r="A77" t="s">
        <v>172</v>
      </c>
      <c r="C77">
        <v>2</v>
      </c>
      <c r="D77">
        <v>3.98</v>
      </c>
      <c r="E77">
        <f t="shared" si="9"/>
        <v>7.96</v>
      </c>
    </row>
    <row r="78" spans="1:5">
      <c r="A78" t="s">
        <v>173</v>
      </c>
      <c r="C78">
        <v>4</v>
      </c>
      <c r="D78">
        <v>3.49</v>
      </c>
      <c r="E78">
        <f t="shared" si="9"/>
        <v>13.96</v>
      </c>
    </row>
    <row r="79" spans="1:5">
      <c r="A79" t="s">
        <v>174</v>
      </c>
      <c r="C79">
        <v>2</v>
      </c>
      <c r="D79">
        <v>21.16</v>
      </c>
      <c r="E79">
        <f t="shared" si="9"/>
        <v>42.32</v>
      </c>
    </row>
    <row r="80" spans="1:5">
      <c r="A80" t="s">
        <v>175</v>
      </c>
      <c r="C80">
        <v>8</v>
      </c>
      <c r="D80">
        <v>2.4900000000000002</v>
      </c>
      <c r="E80">
        <f t="shared" si="9"/>
        <v>19.920000000000002</v>
      </c>
    </row>
    <row r="82" spans="1:5">
      <c r="A82" t="s">
        <v>176</v>
      </c>
      <c r="C82">
        <v>2</v>
      </c>
      <c r="D82">
        <v>12.57</v>
      </c>
      <c r="E82">
        <f t="shared" si="9"/>
        <v>25.14</v>
      </c>
    </row>
    <row r="83" spans="1:5">
      <c r="A83" t="s">
        <v>177</v>
      </c>
      <c r="C83">
        <v>2</v>
      </c>
      <c r="D83">
        <v>2.73</v>
      </c>
      <c r="E83">
        <f t="shared" si="9"/>
        <v>5.46</v>
      </c>
    </row>
    <row r="84" spans="1:5">
      <c r="A84" t="s">
        <v>178</v>
      </c>
      <c r="C84">
        <v>2</v>
      </c>
      <c r="D84">
        <v>3.98</v>
      </c>
      <c r="E84">
        <f t="shared" si="9"/>
        <v>7.96</v>
      </c>
    </row>
    <row r="85" spans="1:5">
      <c r="A85" t="s">
        <v>179</v>
      </c>
      <c r="C85">
        <v>2</v>
      </c>
      <c r="D85">
        <v>18.55</v>
      </c>
      <c r="E85">
        <f t="shared" si="9"/>
        <v>37.1</v>
      </c>
    </row>
    <row r="86" spans="1:5">
      <c r="A86" t="s">
        <v>180</v>
      </c>
      <c r="C86">
        <v>2</v>
      </c>
      <c r="D86">
        <v>3.98</v>
      </c>
      <c r="E86">
        <f t="shared" si="9"/>
        <v>7.96</v>
      </c>
    </row>
    <row r="87" spans="1:5">
      <c r="A87" t="s">
        <v>181</v>
      </c>
      <c r="C87">
        <v>2</v>
      </c>
      <c r="D87">
        <v>3.98</v>
      </c>
      <c r="E87">
        <f t="shared" si="9"/>
        <v>7.96</v>
      </c>
    </row>
    <row r="88" spans="1:5">
      <c r="A88" t="s">
        <v>182</v>
      </c>
      <c r="C88">
        <v>2</v>
      </c>
      <c r="D88">
        <v>3.98</v>
      </c>
      <c r="E88">
        <f t="shared" si="9"/>
        <v>7.96</v>
      </c>
    </row>
    <row r="89" spans="1:5">
      <c r="A89" t="s">
        <v>183</v>
      </c>
      <c r="C89">
        <v>2</v>
      </c>
      <c r="D89">
        <v>26.47</v>
      </c>
      <c r="E89">
        <f t="shared" si="9"/>
        <v>52.94</v>
      </c>
    </row>
    <row r="90" spans="1:5">
      <c r="A90" t="s">
        <v>184</v>
      </c>
      <c r="C90">
        <v>2</v>
      </c>
      <c r="D90">
        <v>6.6</v>
      </c>
      <c r="E90">
        <f t="shared" si="9"/>
        <v>13.2</v>
      </c>
    </row>
    <row r="91" spans="1:5">
      <c r="A91" t="s">
        <v>188</v>
      </c>
      <c r="C91">
        <v>2</v>
      </c>
      <c r="D91">
        <v>3.98</v>
      </c>
      <c r="E91">
        <f t="shared" si="9"/>
        <v>7.96</v>
      </c>
    </row>
    <row r="92" spans="1:5">
      <c r="A92" t="s">
        <v>185</v>
      </c>
      <c r="C92">
        <v>2</v>
      </c>
      <c r="D92">
        <v>5.98</v>
      </c>
      <c r="E92">
        <f t="shared" si="9"/>
        <v>11.96</v>
      </c>
    </row>
    <row r="93" spans="1:5">
      <c r="A93" t="s">
        <v>186</v>
      </c>
      <c r="C93">
        <v>2</v>
      </c>
      <c r="D93">
        <v>12.08</v>
      </c>
      <c r="E93">
        <f t="shared" si="9"/>
        <v>24.16</v>
      </c>
    </row>
    <row r="94" spans="1:5">
      <c r="A94" t="s">
        <v>187</v>
      </c>
      <c r="C94">
        <v>2</v>
      </c>
      <c r="D94">
        <v>3.98</v>
      </c>
      <c r="E94">
        <f t="shared" si="9"/>
        <v>7.96</v>
      </c>
    </row>
    <row r="96" spans="1:5">
      <c r="A96" t="s">
        <v>196</v>
      </c>
      <c r="C96">
        <v>2</v>
      </c>
      <c r="D96">
        <v>13.19</v>
      </c>
      <c r="E96">
        <f t="shared" si="9"/>
        <v>26.38</v>
      </c>
    </row>
    <row r="97" spans="1:7">
      <c r="A97" s="1" t="s">
        <v>197</v>
      </c>
      <c r="C97">
        <v>2</v>
      </c>
      <c r="D97">
        <v>3.89</v>
      </c>
      <c r="E97">
        <f t="shared" si="9"/>
        <v>7.78</v>
      </c>
    </row>
    <row r="98" spans="1:7">
      <c r="A98" t="s">
        <v>194</v>
      </c>
      <c r="C98">
        <v>2</v>
      </c>
      <c r="D98">
        <v>3.89</v>
      </c>
      <c r="E98">
        <f t="shared" si="9"/>
        <v>7.78</v>
      </c>
    </row>
    <row r="99" spans="1:7">
      <c r="A99" t="s">
        <v>195</v>
      </c>
      <c r="C99">
        <v>2</v>
      </c>
      <c r="D99">
        <v>4.7300000000000004</v>
      </c>
      <c r="E99">
        <f t="shared" si="9"/>
        <v>9.4600000000000009</v>
      </c>
    </row>
    <row r="101" spans="1:7">
      <c r="A101" t="s">
        <v>198</v>
      </c>
      <c r="C101">
        <v>2</v>
      </c>
      <c r="D101">
        <v>13.82</v>
      </c>
      <c r="E101">
        <f t="shared" si="9"/>
        <v>27.64</v>
      </c>
    </row>
    <row r="102" spans="1:7">
      <c r="A102" t="s">
        <v>199</v>
      </c>
      <c r="C102">
        <v>2</v>
      </c>
      <c r="D102">
        <v>15.08</v>
      </c>
      <c r="E102">
        <f t="shared" si="9"/>
        <v>30.16</v>
      </c>
    </row>
    <row r="103" spans="1:7">
      <c r="A103" t="s">
        <v>200</v>
      </c>
      <c r="C103">
        <v>4</v>
      </c>
      <c r="D103">
        <v>2.4900000000000002</v>
      </c>
      <c r="E103">
        <f t="shared" si="9"/>
        <v>9.9600000000000009</v>
      </c>
    </row>
    <row r="104" spans="1:7">
      <c r="A104" t="s">
        <v>201</v>
      </c>
      <c r="C104">
        <v>4</v>
      </c>
      <c r="D104">
        <v>10.210000000000001</v>
      </c>
      <c r="E104">
        <f t="shared" si="9"/>
        <v>40.840000000000003</v>
      </c>
      <c r="G104" t="s">
        <v>202</v>
      </c>
    </row>
    <row r="106" spans="1:7">
      <c r="A106" t="s">
        <v>163</v>
      </c>
      <c r="C106">
        <v>1</v>
      </c>
      <c r="D106">
        <v>19.91</v>
      </c>
      <c r="E106">
        <f t="shared" si="9"/>
        <v>19.91</v>
      </c>
    </row>
    <row r="107" spans="1:7">
      <c r="A107" t="s">
        <v>205</v>
      </c>
      <c r="C107">
        <v>1</v>
      </c>
      <c r="D107">
        <v>27.88</v>
      </c>
      <c r="E107">
        <f t="shared" si="9"/>
        <v>27.88</v>
      </c>
    </row>
    <row r="108" spans="1:7">
      <c r="A108" t="s">
        <v>206</v>
      </c>
      <c r="C108">
        <v>1</v>
      </c>
      <c r="D108">
        <v>10.46</v>
      </c>
      <c r="E108">
        <f t="shared" si="9"/>
        <v>10.46</v>
      </c>
    </row>
    <row r="109" spans="1:7">
      <c r="A109" t="s">
        <v>207</v>
      </c>
      <c r="C109">
        <v>1</v>
      </c>
      <c r="D109">
        <v>7.96</v>
      </c>
      <c r="E109">
        <f t="shared" si="9"/>
        <v>7.96</v>
      </c>
    </row>
    <row r="111" spans="1:7">
      <c r="A111" t="s">
        <v>208</v>
      </c>
      <c r="C111">
        <v>1</v>
      </c>
      <c r="D111">
        <v>23.89</v>
      </c>
      <c r="E111">
        <f t="shared" si="9"/>
        <v>23.89</v>
      </c>
    </row>
    <row r="112" spans="1:7">
      <c r="A112" t="s">
        <v>209</v>
      </c>
      <c r="C112">
        <v>1</v>
      </c>
      <c r="D112">
        <v>14.69</v>
      </c>
      <c r="E112">
        <f t="shared" si="9"/>
        <v>14.69</v>
      </c>
    </row>
    <row r="113" spans="1:5">
      <c r="A113" t="s">
        <v>210</v>
      </c>
      <c r="C113">
        <v>1</v>
      </c>
      <c r="D113">
        <v>23.4</v>
      </c>
      <c r="E113">
        <f t="shared" si="9"/>
        <v>23.4</v>
      </c>
    </row>
    <row r="114" spans="1:5">
      <c r="A114" t="s">
        <v>211</v>
      </c>
      <c r="C114">
        <v>6</v>
      </c>
      <c r="D114">
        <v>2.4900000000000002</v>
      </c>
      <c r="E114">
        <f t="shared" si="9"/>
        <v>14.940000000000001</v>
      </c>
    </row>
    <row r="115" spans="1:5">
      <c r="A115" t="s">
        <v>212</v>
      </c>
      <c r="C115">
        <v>1</v>
      </c>
      <c r="D115">
        <v>7.96</v>
      </c>
      <c r="E115">
        <f t="shared" si="9"/>
        <v>7.96</v>
      </c>
    </row>
    <row r="116" spans="1:5">
      <c r="A116" t="s">
        <v>213</v>
      </c>
      <c r="C116">
        <v>1</v>
      </c>
      <c r="D116">
        <v>7.96</v>
      </c>
      <c r="E116">
        <f t="shared" si="9"/>
        <v>7.96</v>
      </c>
    </row>
    <row r="117" spans="1:5">
      <c r="A117" t="s">
        <v>214</v>
      </c>
      <c r="C117">
        <v>2</v>
      </c>
      <c r="D117">
        <v>11.45</v>
      </c>
      <c r="E117">
        <f t="shared" si="9"/>
        <v>22.9</v>
      </c>
    </row>
    <row r="118" spans="1:5">
      <c r="A118" t="s">
        <v>215</v>
      </c>
      <c r="C118">
        <v>1</v>
      </c>
      <c r="D118">
        <v>7.96</v>
      </c>
      <c r="E118">
        <f t="shared" si="9"/>
        <v>7.96</v>
      </c>
    </row>
    <row r="119" spans="1:5">
      <c r="A119" t="s">
        <v>204</v>
      </c>
      <c r="C119">
        <v>12</v>
      </c>
      <c r="D119">
        <v>6.16</v>
      </c>
      <c r="E119">
        <f t="shared" si="9"/>
        <v>73.92</v>
      </c>
    </row>
    <row r="121" spans="1:5">
      <c r="D121" s="10" t="s">
        <v>203</v>
      </c>
      <c r="E121" s="10">
        <f>SUM(E62:E119)</f>
        <v>1229.9300000000007</v>
      </c>
    </row>
    <row r="123" spans="1:5">
      <c r="A123" t="s">
        <v>284</v>
      </c>
      <c r="D123" s="11" t="s">
        <v>217</v>
      </c>
      <c r="E123" s="11">
        <f>E121+E60</f>
        <v>11601.666499999998</v>
      </c>
    </row>
  </sheetData>
  <phoneticPr fontId="1" type="noConversion"/>
  <hyperlinks>
    <hyperlink ref="F41" r:id="rId1"/>
    <hyperlink ref="F62" r:id="rId2"/>
    <hyperlink ref="F42" r:id="rId3"/>
    <hyperlink ref="F45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1" sqref="D1"/>
    </sheetView>
  </sheetViews>
  <sheetFormatPr defaultRowHeight="15.75"/>
  <cols>
    <col min="1" max="1" width="25.5703125" customWidth="1"/>
    <col min="2" max="2" width="22.7109375" customWidth="1"/>
    <col min="4" max="4" width="15.140625" customWidth="1"/>
    <col min="5" max="5" width="14.28515625" customWidth="1"/>
    <col min="6" max="6" width="45.7109375" customWidth="1"/>
    <col min="7" max="7" width="23.28515625" customWidth="1"/>
    <col min="8" max="8" width="28.42578125" customWidth="1"/>
    <col min="9" max="9" width="30.5703125" customWidth="1"/>
  </cols>
  <sheetData>
    <row r="1" spans="1:9">
      <c r="A1" s="12" t="s">
        <v>1</v>
      </c>
      <c r="B1" s="12" t="s">
        <v>30</v>
      </c>
      <c r="C1" s="12" t="s">
        <v>2</v>
      </c>
      <c r="D1" s="12" t="s">
        <v>273</v>
      </c>
      <c r="E1" s="12" t="s">
        <v>272</v>
      </c>
      <c r="F1" s="13" t="s">
        <v>3</v>
      </c>
      <c r="G1" s="12" t="s">
        <v>107</v>
      </c>
      <c r="H1" t="s">
        <v>123</v>
      </c>
    </row>
    <row r="2" spans="1:9">
      <c r="A2" t="s">
        <v>121</v>
      </c>
      <c r="B2" t="s">
        <v>120</v>
      </c>
      <c r="C2">
        <v>1</v>
      </c>
      <c r="D2">
        <f>72*0.87</f>
        <v>62.64</v>
      </c>
      <c r="E2">
        <f>D2*C2</f>
        <v>62.64</v>
      </c>
      <c r="F2" t="s">
        <v>118</v>
      </c>
      <c r="G2" t="s">
        <v>119</v>
      </c>
      <c r="H2">
        <v>0.87</v>
      </c>
    </row>
    <row r="3" spans="1:9">
      <c r="A3" t="s">
        <v>122</v>
      </c>
      <c r="B3" t="s">
        <v>120</v>
      </c>
      <c r="C3">
        <v>2</v>
      </c>
      <c r="D3">
        <f>$H$2*70</f>
        <v>60.9</v>
      </c>
      <c r="E3">
        <f t="shared" ref="E3:E15" si="0">D3*C3</f>
        <v>121.8</v>
      </c>
      <c r="F3" t="s">
        <v>118</v>
      </c>
    </row>
    <row r="4" spans="1:9">
      <c r="A4" t="s">
        <v>124</v>
      </c>
      <c r="B4" t="s">
        <v>120</v>
      </c>
      <c r="C4">
        <v>2</v>
      </c>
      <c r="D4">
        <f>$H$2*100</f>
        <v>87</v>
      </c>
      <c r="E4">
        <f t="shared" si="0"/>
        <v>174</v>
      </c>
      <c r="F4" t="s">
        <v>118</v>
      </c>
    </row>
    <row r="5" spans="1:9">
      <c r="A5" t="s">
        <v>125</v>
      </c>
      <c r="B5" t="s">
        <v>120</v>
      </c>
      <c r="C5">
        <v>3</v>
      </c>
      <c r="D5">
        <f>$H$2*32</f>
        <v>27.84</v>
      </c>
      <c r="E5">
        <f t="shared" si="0"/>
        <v>83.52</v>
      </c>
      <c r="F5" t="s">
        <v>118</v>
      </c>
    </row>
    <row r="6" spans="1:9">
      <c r="A6" t="s">
        <v>126</v>
      </c>
      <c r="B6" t="s">
        <v>120</v>
      </c>
      <c r="C6">
        <v>1</v>
      </c>
      <c r="D6">
        <f>$H$2*200</f>
        <v>174</v>
      </c>
      <c r="E6">
        <f t="shared" si="0"/>
        <v>174</v>
      </c>
      <c r="F6" t="s">
        <v>118</v>
      </c>
    </row>
    <row r="7" spans="1:9">
      <c r="A7" t="s">
        <v>127</v>
      </c>
      <c r="B7" t="s">
        <v>120</v>
      </c>
      <c r="C7">
        <v>2</v>
      </c>
      <c r="D7">
        <f>$H$2*5</f>
        <v>4.3499999999999996</v>
      </c>
      <c r="E7">
        <f t="shared" si="0"/>
        <v>8.6999999999999993</v>
      </c>
      <c r="F7" t="s">
        <v>118</v>
      </c>
    </row>
    <row r="8" spans="1:9">
      <c r="A8" t="s">
        <v>128</v>
      </c>
      <c r="B8" t="s">
        <v>120</v>
      </c>
      <c r="C8">
        <v>2</v>
      </c>
      <c r="D8">
        <f>$H$2*20</f>
        <v>17.399999999999999</v>
      </c>
      <c r="E8">
        <f t="shared" si="0"/>
        <v>34.799999999999997</v>
      </c>
      <c r="F8" t="s">
        <v>118</v>
      </c>
    </row>
    <row r="10" spans="1:9">
      <c r="A10" t="s">
        <v>130</v>
      </c>
      <c r="B10" s="8" t="s">
        <v>131</v>
      </c>
      <c r="C10">
        <v>3</v>
      </c>
      <c r="D10">
        <v>19.29</v>
      </c>
      <c r="E10">
        <f t="shared" si="0"/>
        <v>57.87</v>
      </c>
      <c r="F10" t="s">
        <v>129</v>
      </c>
      <c r="G10" t="s">
        <v>132</v>
      </c>
    </row>
    <row r="11" spans="1:9">
      <c r="A11" t="s">
        <v>134</v>
      </c>
      <c r="B11" t="s">
        <v>135</v>
      </c>
      <c r="C11">
        <v>2</v>
      </c>
      <c r="D11">
        <v>17.57</v>
      </c>
      <c r="E11">
        <f t="shared" si="0"/>
        <v>35.14</v>
      </c>
      <c r="F11" t="s">
        <v>136</v>
      </c>
      <c r="G11" t="s">
        <v>133</v>
      </c>
    </row>
    <row r="12" spans="1:9">
      <c r="A12" t="s">
        <v>140</v>
      </c>
      <c r="B12" t="s">
        <v>141</v>
      </c>
      <c r="C12">
        <v>2</v>
      </c>
      <c r="D12">
        <v>13.14</v>
      </c>
      <c r="E12">
        <f t="shared" si="0"/>
        <v>26.28</v>
      </c>
      <c r="F12" t="s">
        <v>139</v>
      </c>
      <c r="G12" t="s">
        <v>137</v>
      </c>
    </row>
    <row r="13" spans="1:9">
      <c r="A13" t="s">
        <v>143</v>
      </c>
      <c r="B13" t="s">
        <v>144</v>
      </c>
      <c r="C13">
        <v>12</v>
      </c>
      <c r="D13">
        <v>8.48</v>
      </c>
      <c r="E13">
        <f t="shared" si="0"/>
        <v>101.76</v>
      </c>
      <c r="F13" s="7" t="s">
        <v>142</v>
      </c>
      <c r="G13" t="s">
        <v>138</v>
      </c>
      <c r="H13" t="s">
        <v>145</v>
      </c>
    </row>
    <row r="15" spans="1:9">
      <c r="A15" t="s">
        <v>147</v>
      </c>
      <c r="B15" t="s">
        <v>148</v>
      </c>
      <c r="C15">
        <v>4</v>
      </c>
      <c r="D15">
        <v>7.25</v>
      </c>
      <c r="E15">
        <f t="shared" si="0"/>
        <v>29</v>
      </c>
      <c r="F15" s="7" t="s">
        <v>146</v>
      </c>
      <c r="G15" t="s">
        <v>149</v>
      </c>
      <c r="H15" s="7" t="s">
        <v>150</v>
      </c>
      <c r="I15" s="7" t="s">
        <v>151</v>
      </c>
    </row>
    <row r="16" spans="1:9">
      <c r="F16" s="7"/>
      <c r="H16" s="7"/>
      <c r="I16" s="7"/>
    </row>
    <row r="17" spans="1:5">
      <c r="A17" t="s">
        <v>218</v>
      </c>
    </row>
    <row r="19" spans="1:5">
      <c r="D19" s="11" t="s">
        <v>203</v>
      </c>
      <c r="E19" s="11">
        <f>SUM(E2:E15)</f>
        <v>909.51</v>
      </c>
    </row>
  </sheetData>
  <phoneticPr fontId="1" type="noConversion"/>
  <hyperlinks>
    <hyperlink ref="F13" r:id="rId1"/>
    <hyperlink ref="F15" r:id="rId2"/>
    <hyperlink ref="H15" r:id="rId3"/>
    <hyperlink ref="I1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1" sqref="D1"/>
    </sheetView>
  </sheetViews>
  <sheetFormatPr defaultRowHeight="15.75"/>
  <cols>
    <col min="1" max="1" width="31.140625" customWidth="1"/>
    <col min="2" max="2" width="25.7109375" customWidth="1"/>
    <col min="4" max="4" width="14.5703125" customWidth="1"/>
    <col min="5" max="5" width="16.42578125" customWidth="1"/>
    <col min="6" max="6" width="25.28515625" customWidth="1"/>
  </cols>
  <sheetData>
    <row r="1" spans="1:7">
      <c r="A1" s="12" t="s">
        <v>1</v>
      </c>
      <c r="B1" s="12" t="s">
        <v>30</v>
      </c>
      <c r="C1" s="12" t="s">
        <v>2</v>
      </c>
      <c r="D1" s="12" t="s">
        <v>273</v>
      </c>
      <c r="E1" s="12" t="s">
        <v>272</v>
      </c>
      <c r="F1" s="13" t="s">
        <v>3</v>
      </c>
      <c r="G1" s="12" t="s">
        <v>107</v>
      </c>
    </row>
    <row r="3" spans="1:7">
      <c r="A3" t="s">
        <v>45</v>
      </c>
      <c r="B3" s="6">
        <v>3426</v>
      </c>
      <c r="C3">
        <v>2</v>
      </c>
      <c r="D3">
        <v>19.95</v>
      </c>
      <c r="E3">
        <f>C3*D3</f>
        <v>39.9</v>
      </c>
      <c r="F3" t="s">
        <v>44</v>
      </c>
    </row>
    <row r="5" spans="1:7">
      <c r="A5" t="s">
        <v>4</v>
      </c>
      <c r="B5" t="s">
        <v>33</v>
      </c>
      <c r="C5">
        <v>12</v>
      </c>
      <c r="D5">
        <v>7.8</v>
      </c>
      <c r="E5">
        <f>C5*D5</f>
        <v>93.6</v>
      </c>
      <c r="F5" t="s">
        <v>0</v>
      </c>
    </row>
    <row r="7" spans="1:7">
      <c r="A7" t="s">
        <v>74</v>
      </c>
      <c r="B7" t="s">
        <v>83</v>
      </c>
      <c r="C7">
        <v>1</v>
      </c>
      <c r="D7">
        <v>17</v>
      </c>
      <c r="E7">
        <f>C7*D7</f>
        <v>17</v>
      </c>
      <c r="F7" t="s">
        <v>73</v>
      </c>
    </row>
    <row r="9" spans="1:7">
      <c r="A9" t="s">
        <v>5</v>
      </c>
      <c r="B9">
        <v>3320600000</v>
      </c>
      <c r="C9">
        <v>1</v>
      </c>
      <c r="D9">
        <v>68.48</v>
      </c>
      <c r="E9">
        <f>C9*D9</f>
        <v>68.48</v>
      </c>
      <c r="F9" t="s">
        <v>18</v>
      </c>
    </row>
    <row r="11" spans="1:7">
      <c r="A11" t="s">
        <v>6</v>
      </c>
      <c r="C11">
        <v>1</v>
      </c>
      <c r="D11">
        <v>9.99</v>
      </c>
      <c r="E11">
        <f>C11*D11</f>
        <v>9.99</v>
      </c>
      <c r="F11" t="s">
        <v>19</v>
      </c>
    </row>
    <row r="13" spans="1:7">
      <c r="A13" t="s">
        <v>218</v>
      </c>
    </row>
    <row r="15" spans="1:7">
      <c r="A15" t="s">
        <v>221</v>
      </c>
      <c r="C15">
        <v>1</v>
      </c>
      <c r="D15">
        <v>7.96</v>
      </c>
      <c r="E15">
        <f>C15*D15</f>
        <v>7.96</v>
      </c>
      <c r="F15" t="s">
        <v>97</v>
      </c>
    </row>
    <row r="16" spans="1:7">
      <c r="A16" t="s">
        <v>222</v>
      </c>
      <c r="C16">
        <v>1</v>
      </c>
      <c r="D16">
        <v>7.96</v>
      </c>
      <c r="E16">
        <f t="shared" ref="E16:E25" si="0">C16*D16</f>
        <v>7.96</v>
      </c>
    </row>
    <row r="17" spans="1:7">
      <c r="A17" t="s">
        <v>223</v>
      </c>
      <c r="C17">
        <v>1</v>
      </c>
      <c r="D17">
        <v>23.15</v>
      </c>
      <c r="E17">
        <f t="shared" si="0"/>
        <v>23.15</v>
      </c>
    </row>
    <row r="18" spans="1:7">
      <c r="A18" t="s">
        <v>224</v>
      </c>
      <c r="C18">
        <v>1</v>
      </c>
      <c r="D18">
        <v>7.96</v>
      </c>
      <c r="E18">
        <f t="shared" si="0"/>
        <v>7.96</v>
      </c>
    </row>
    <row r="19" spans="1:7">
      <c r="A19" t="s">
        <v>225</v>
      </c>
      <c r="C19">
        <v>2</v>
      </c>
      <c r="D19">
        <v>3.98</v>
      </c>
      <c r="E19">
        <f t="shared" si="0"/>
        <v>7.96</v>
      </c>
    </row>
    <row r="20" spans="1:7">
      <c r="A20" t="s">
        <v>226</v>
      </c>
      <c r="C20">
        <v>2</v>
      </c>
      <c r="D20">
        <v>3.98</v>
      </c>
      <c r="E20">
        <f t="shared" si="0"/>
        <v>7.96</v>
      </c>
    </row>
    <row r="21" spans="1:7">
      <c r="A21" t="s">
        <v>227</v>
      </c>
      <c r="C21">
        <v>10</v>
      </c>
      <c r="D21">
        <v>2.4900000000000002</v>
      </c>
      <c r="E21">
        <f t="shared" si="0"/>
        <v>24.900000000000002</v>
      </c>
    </row>
    <row r="22" spans="1:7">
      <c r="A22" t="s">
        <v>228</v>
      </c>
      <c r="C22">
        <v>1</v>
      </c>
      <c r="D22">
        <v>7.96</v>
      </c>
      <c r="E22">
        <f t="shared" si="0"/>
        <v>7.96</v>
      </c>
    </row>
    <row r="23" spans="1:7">
      <c r="A23" t="s">
        <v>229</v>
      </c>
      <c r="C23">
        <v>1</v>
      </c>
      <c r="D23">
        <v>7.96</v>
      </c>
      <c r="E23">
        <f t="shared" si="0"/>
        <v>7.96</v>
      </c>
    </row>
    <row r="24" spans="1:7">
      <c r="A24" t="s">
        <v>230</v>
      </c>
      <c r="C24">
        <v>1</v>
      </c>
      <c r="D24">
        <v>7.96</v>
      </c>
      <c r="E24">
        <f t="shared" si="0"/>
        <v>7.96</v>
      </c>
    </row>
    <row r="25" spans="1:7">
      <c r="A25" t="s">
        <v>231</v>
      </c>
      <c r="C25">
        <v>4</v>
      </c>
      <c r="D25">
        <v>2.4900000000000002</v>
      </c>
      <c r="E25">
        <f t="shared" si="0"/>
        <v>9.9600000000000009</v>
      </c>
    </row>
    <row r="27" spans="1:7">
      <c r="A27" t="s">
        <v>232</v>
      </c>
      <c r="C27">
        <v>1</v>
      </c>
      <c r="D27" t="s">
        <v>236</v>
      </c>
    </row>
    <row r="28" spans="1:7">
      <c r="A28" t="s">
        <v>233</v>
      </c>
      <c r="C28">
        <v>1</v>
      </c>
      <c r="D28" t="s">
        <v>236</v>
      </c>
    </row>
    <row r="29" spans="1:7">
      <c r="A29" t="s">
        <v>234</v>
      </c>
      <c r="C29">
        <v>1</v>
      </c>
      <c r="D29" t="s">
        <v>236</v>
      </c>
    </row>
    <row r="30" spans="1:7">
      <c r="A30" t="s">
        <v>235</v>
      </c>
      <c r="C30">
        <v>1</v>
      </c>
      <c r="D30" t="s">
        <v>236</v>
      </c>
    </row>
    <row r="31" spans="1:7">
      <c r="A31" t="s">
        <v>57</v>
      </c>
      <c r="B31" t="s">
        <v>58</v>
      </c>
      <c r="C31">
        <v>1</v>
      </c>
      <c r="D31">
        <v>90.61</v>
      </c>
      <c r="E31">
        <f>C31*D31</f>
        <v>90.61</v>
      </c>
      <c r="F31" t="s">
        <v>56</v>
      </c>
      <c r="G31" t="s">
        <v>220</v>
      </c>
    </row>
    <row r="33" spans="4:5">
      <c r="D33" s="11" t="s">
        <v>203</v>
      </c>
      <c r="E33" s="11">
        <f>SUM(E3:E31)</f>
        <v>441.26999999999987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13" sqref="B13"/>
    </sheetView>
  </sheetViews>
  <sheetFormatPr defaultRowHeight="15.75"/>
  <cols>
    <col min="1" max="1" width="40.42578125" customWidth="1"/>
    <col min="2" max="2" width="17.5703125" customWidth="1"/>
    <col min="4" max="4" width="14.5703125" customWidth="1"/>
    <col min="5" max="5" width="13.28515625" customWidth="1"/>
    <col min="6" max="6" width="38.28515625" customWidth="1"/>
  </cols>
  <sheetData>
    <row r="1" spans="1:7">
      <c r="A1" s="12" t="s">
        <v>1</v>
      </c>
      <c r="B1" s="12" t="s">
        <v>30</v>
      </c>
      <c r="C1" s="12" t="s">
        <v>2</v>
      </c>
      <c r="D1" s="12" t="s">
        <v>273</v>
      </c>
      <c r="E1" s="12" t="s">
        <v>272</v>
      </c>
      <c r="F1" s="13" t="s">
        <v>3</v>
      </c>
      <c r="G1" s="12" t="s">
        <v>107</v>
      </c>
    </row>
    <row r="2" spans="1:7">
      <c r="A2" t="s">
        <v>35</v>
      </c>
      <c r="B2" t="s">
        <v>36</v>
      </c>
      <c r="C2">
        <v>2</v>
      </c>
      <c r="D2">
        <v>269.89999999999998</v>
      </c>
      <c r="E2">
        <f>C2*D2</f>
        <v>539.79999999999995</v>
      </c>
      <c r="F2" t="s">
        <v>34</v>
      </c>
    </row>
    <row r="3" spans="1:7">
      <c r="A3" t="s">
        <v>31</v>
      </c>
      <c r="B3" t="s">
        <v>32</v>
      </c>
      <c r="C3">
        <v>12</v>
      </c>
      <c r="D3">
        <v>89.9</v>
      </c>
      <c r="E3">
        <f>C3*D3</f>
        <v>1078.8000000000002</v>
      </c>
      <c r="F3" t="s">
        <v>40</v>
      </c>
    </row>
    <row r="5" spans="1:7">
      <c r="A5" t="s">
        <v>74</v>
      </c>
      <c r="B5" t="s">
        <v>83</v>
      </c>
      <c r="C5">
        <v>1</v>
      </c>
      <c r="D5">
        <v>17</v>
      </c>
      <c r="E5">
        <f>C5*D5</f>
        <v>17</v>
      </c>
      <c r="F5" t="s">
        <v>73</v>
      </c>
    </row>
    <row r="7" spans="1:7">
      <c r="A7" t="s">
        <v>106</v>
      </c>
      <c r="C7">
        <v>24</v>
      </c>
      <c r="D7">
        <f>10.99/10</f>
        <v>1.099</v>
      </c>
      <c r="E7">
        <f>C7*D7</f>
        <v>26.375999999999998</v>
      </c>
      <c r="F7" t="s">
        <v>250</v>
      </c>
    </row>
    <row r="8" spans="1:7">
      <c r="A8" t="s">
        <v>105</v>
      </c>
      <c r="C8">
        <v>12</v>
      </c>
      <c r="D8">
        <f>6.49/5</f>
        <v>1.298</v>
      </c>
      <c r="E8">
        <f>C8*D8</f>
        <v>15.576000000000001</v>
      </c>
      <c r="F8" t="s">
        <v>251</v>
      </c>
    </row>
    <row r="10" spans="1:7">
      <c r="A10" t="s">
        <v>218</v>
      </c>
    </row>
    <row r="12" spans="1:7">
      <c r="A12" t="s">
        <v>238</v>
      </c>
      <c r="B12" t="s">
        <v>275</v>
      </c>
      <c r="C12">
        <v>2</v>
      </c>
      <c r="D12">
        <v>15.27</v>
      </c>
      <c r="E12">
        <f>C12*D12</f>
        <v>30.54</v>
      </c>
      <c r="F12" t="s">
        <v>274</v>
      </c>
    </row>
    <row r="14" spans="1:7">
      <c r="A14" t="s">
        <v>239</v>
      </c>
      <c r="C14">
        <v>1</v>
      </c>
      <c r="D14">
        <v>29.13</v>
      </c>
      <c r="E14">
        <f t="shared" ref="E14:E16" si="0">C14*D14</f>
        <v>29.13</v>
      </c>
      <c r="F14" t="s">
        <v>97</v>
      </c>
    </row>
    <row r="15" spans="1:7">
      <c r="A15" t="s">
        <v>240</v>
      </c>
      <c r="C15">
        <v>2</v>
      </c>
      <c r="D15">
        <v>9.34</v>
      </c>
      <c r="E15">
        <f t="shared" si="0"/>
        <v>18.68</v>
      </c>
    </row>
    <row r="16" spans="1:7">
      <c r="A16" t="s">
        <v>241</v>
      </c>
      <c r="C16">
        <v>1</v>
      </c>
      <c r="D16">
        <v>7.96</v>
      </c>
      <c r="E16">
        <f t="shared" si="0"/>
        <v>7.96</v>
      </c>
    </row>
    <row r="17" spans="1:6">
      <c r="A17" t="s">
        <v>242</v>
      </c>
      <c r="C17">
        <v>1</v>
      </c>
      <c r="D17">
        <v>7.96</v>
      </c>
      <c r="E17">
        <f>C17*D17</f>
        <v>7.96</v>
      </c>
    </row>
    <row r="18" spans="1:6">
      <c r="A18" t="s">
        <v>243</v>
      </c>
      <c r="C18">
        <v>1</v>
      </c>
      <c r="D18">
        <v>7.96</v>
      </c>
      <c r="E18">
        <f>C18*D18</f>
        <v>7.96</v>
      </c>
    </row>
    <row r="19" spans="1:6">
      <c r="A19" t="s">
        <v>244</v>
      </c>
      <c r="C19">
        <v>1</v>
      </c>
      <c r="D19">
        <v>7.96</v>
      </c>
      <c r="E19">
        <f>C19*D19</f>
        <v>7.96</v>
      </c>
    </row>
    <row r="20" spans="1:6">
      <c r="A20" t="s">
        <v>245</v>
      </c>
      <c r="C20">
        <v>4</v>
      </c>
      <c r="D20">
        <v>2.4900000000000002</v>
      </c>
      <c r="E20">
        <f>C20*D20</f>
        <v>9.9600000000000009</v>
      </c>
    </row>
    <row r="21" spans="1:6">
      <c r="A21" t="s">
        <v>252</v>
      </c>
      <c r="C21">
        <v>12</v>
      </c>
      <c r="D21">
        <v>2.4900000000000002</v>
      </c>
      <c r="E21">
        <f>C21*D21</f>
        <v>29.880000000000003</v>
      </c>
    </row>
    <row r="23" spans="1:6">
      <c r="A23" t="s">
        <v>246</v>
      </c>
      <c r="C23">
        <v>1</v>
      </c>
      <c r="D23" t="s">
        <v>236</v>
      </c>
    </row>
    <row r="24" spans="1:6">
      <c r="A24" t="s">
        <v>247</v>
      </c>
      <c r="C24">
        <v>1</v>
      </c>
      <c r="D24" t="s">
        <v>236</v>
      </c>
    </row>
    <row r="25" spans="1:6">
      <c r="A25" t="s">
        <v>248</v>
      </c>
      <c r="C25">
        <v>1</v>
      </c>
      <c r="D25" t="s">
        <v>236</v>
      </c>
    </row>
    <row r="26" spans="1:6">
      <c r="A26" t="s">
        <v>249</v>
      </c>
      <c r="C26">
        <v>1</v>
      </c>
      <c r="D26" t="s">
        <v>236</v>
      </c>
    </row>
    <row r="27" spans="1:6">
      <c r="A27" t="s">
        <v>57</v>
      </c>
      <c r="B27" t="s">
        <v>58</v>
      </c>
      <c r="C27">
        <v>1</v>
      </c>
      <c r="D27">
        <v>90.61</v>
      </c>
      <c r="E27">
        <f>C27*D27</f>
        <v>90.61</v>
      </c>
      <c r="F27" t="s">
        <v>56</v>
      </c>
    </row>
    <row r="29" spans="1:6">
      <c r="D29" s="11" t="s">
        <v>203</v>
      </c>
      <c r="E29" s="11">
        <f>SUM(E2:E27)</f>
        <v>1918.1920000000005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1"/>
    </sheetView>
  </sheetViews>
  <sheetFormatPr defaultRowHeight="15.75"/>
  <cols>
    <col min="1" max="1" width="25.5703125" customWidth="1"/>
    <col min="2" max="2" width="22.7109375" customWidth="1"/>
    <col min="4" max="4" width="14.42578125" customWidth="1"/>
    <col min="5" max="5" width="13.85546875" customWidth="1"/>
    <col min="6" max="6" width="45.7109375" customWidth="1"/>
    <col min="7" max="7" width="23.28515625" customWidth="1"/>
  </cols>
  <sheetData>
    <row r="1" spans="1:7">
      <c r="A1" s="12" t="s">
        <v>1</v>
      </c>
      <c r="B1" s="12" t="s">
        <v>30</v>
      </c>
      <c r="C1" s="12" t="s">
        <v>2</v>
      </c>
      <c r="D1" s="12" t="s">
        <v>273</v>
      </c>
      <c r="E1" s="12" t="s">
        <v>272</v>
      </c>
      <c r="F1" s="13" t="s">
        <v>3</v>
      </c>
      <c r="G1" s="12" t="s">
        <v>107</v>
      </c>
    </row>
    <row r="2" spans="1:7">
      <c r="A2" t="s">
        <v>103</v>
      </c>
      <c r="C2">
        <v>2</v>
      </c>
      <c r="D2">
        <f>6.49/2</f>
        <v>3.2450000000000001</v>
      </c>
      <c r="E2">
        <f>C2*D2</f>
        <v>6.49</v>
      </c>
      <c r="F2" t="s">
        <v>253</v>
      </c>
    </row>
    <row r="3" spans="1:7">
      <c r="A3" t="s">
        <v>104</v>
      </c>
      <c r="C3">
        <v>1</v>
      </c>
      <c r="D3">
        <v>6.49</v>
      </c>
      <c r="E3">
        <f>C3*D3</f>
        <v>6.49</v>
      </c>
      <c r="F3" t="s">
        <v>254</v>
      </c>
    </row>
    <row r="5" spans="1:7">
      <c r="A5" t="s">
        <v>218</v>
      </c>
    </row>
    <row r="7" spans="1:7">
      <c r="A7" t="s">
        <v>37</v>
      </c>
      <c r="B7" t="s">
        <v>38</v>
      </c>
      <c r="C7">
        <v>2</v>
      </c>
      <c r="D7">
        <v>429.9</v>
      </c>
      <c r="E7">
        <f>C7*D7</f>
        <v>859.8</v>
      </c>
      <c r="F7" t="s">
        <v>39</v>
      </c>
    </row>
    <row r="8" spans="1:7">
      <c r="A8" t="s">
        <v>35</v>
      </c>
      <c r="B8" t="s">
        <v>36</v>
      </c>
      <c r="C8">
        <v>1</v>
      </c>
      <c r="D8">
        <v>269.89999999999998</v>
      </c>
      <c r="E8">
        <f>C8*D8</f>
        <v>269.89999999999998</v>
      </c>
      <c r="F8" t="s">
        <v>34</v>
      </c>
    </row>
    <row r="10" spans="1:7">
      <c r="A10" t="s">
        <v>255</v>
      </c>
      <c r="C10">
        <v>1</v>
      </c>
      <c r="D10">
        <v>11.98</v>
      </c>
      <c r="E10">
        <f>C10*D10</f>
        <v>11.98</v>
      </c>
      <c r="F10" t="s">
        <v>256</v>
      </c>
      <c r="G10" t="s">
        <v>257</v>
      </c>
    </row>
    <row r="12" spans="1:7">
      <c r="A12" t="s">
        <v>258</v>
      </c>
      <c r="C12">
        <v>1</v>
      </c>
      <c r="D12">
        <v>19.420000000000002</v>
      </c>
      <c r="E12">
        <f>C12*D12</f>
        <v>19.420000000000002</v>
      </c>
      <c r="F12" t="s">
        <v>97</v>
      </c>
    </row>
    <row r="13" spans="1:7">
      <c r="A13" t="s">
        <v>259</v>
      </c>
      <c r="C13">
        <v>1</v>
      </c>
      <c r="D13">
        <v>7.96</v>
      </c>
      <c r="E13">
        <f t="shared" ref="E13:E18" si="0">C13*D13</f>
        <v>7.96</v>
      </c>
    </row>
    <row r="14" spans="1:7">
      <c r="A14" t="s">
        <v>260</v>
      </c>
      <c r="C14">
        <v>1</v>
      </c>
      <c r="D14">
        <v>11.7</v>
      </c>
      <c r="E14">
        <f t="shared" si="0"/>
        <v>11.7</v>
      </c>
    </row>
    <row r="15" spans="1:7">
      <c r="A15" t="s">
        <v>261</v>
      </c>
      <c r="C15">
        <v>1</v>
      </c>
      <c r="D15">
        <v>7.96</v>
      </c>
      <c r="E15">
        <f t="shared" si="0"/>
        <v>7.96</v>
      </c>
    </row>
    <row r="16" spans="1:7">
      <c r="A16" t="s">
        <v>264</v>
      </c>
      <c r="C16">
        <v>1</v>
      </c>
      <c r="D16">
        <v>9.4600000000000009</v>
      </c>
      <c r="E16">
        <f t="shared" si="0"/>
        <v>9.4600000000000009</v>
      </c>
    </row>
    <row r="17" spans="1:5">
      <c r="A17" t="s">
        <v>262</v>
      </c>
      <c r="C17">
        <v>1</v>
      </c>
      <c r="D17">
        <v>7.96</v>
      </c>
      <c r="E17">
        <f t="shared" si="0"/>
        <v>7.96</v>
      </c>
    </row>
    <row r="18" spans="1:5">
      <c r="A18" t="s">
        <v>263</v>
      </c>
      <c r="C18">
        <v>1</v>
      </c>
      <c r="D18">
        <v>7.96</v>
      </c>
      <c r="E18">
        <f t="shared" si="0"/>
        <v>7.96</v>
      </c>
    </row>
    <row r="20" spans="1:5">
      <c r="D20" s="11" t="s">
        <v>203</v>
      </c>
      <c r="E20" s="11">
        <f>SUM(E2:E18)</f>
        <v>1227.0800000000002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1"/>
    </sheetView>
  </sheetViews>
  <sheetFormatPr defaultRowHeight="15.75"/>
  <cols>
    <col min="1" max="1" width="41" customWidth="1"/>
    <col min="2" max="2" width="19.5703125" customWidth="1"/>
    <col min="3" max="3" width="12.28515625" customWidth="1"/>
    <col min="4" max="4" width="15.140625" customWidth="1"/>
    <col min="5" max="5" width="13.5703125" customWidth="1"/>
    <col min="6" max="6" width="42" customWidth="1"/>
  </cols>
  <sheetData>
    <row r="1" spans="1:7">
      <c r="A1" s="12" t="s">
        <v>1</v>
      </c>
      <c r="B1" s="12" t="s">
        <v>30</v>
      </c>
      <c r="C1" s="12" t="s">
        <v>2</v>
      </c>
      <c r="D1" s="12" t="s">
        <v>273</v>
      </c>
      <c r="E1" s="12" t="s">
        <v>272</v>
      </c>
      <c r="F1" s="13" t="s">
        <v>3</v>
      </c>
      <c r="G1" s="12" t="s">
        <v>107</v>
      </c>
    </row>
    <row r="2" spans="1:7">
      <c r="A2" t="s">
        <v>46</v>
      </c>
      <c r="B2" t="s">
        <v>47</v>
      </c>
      <c r="D2">
        <v>5</v>
      </c>
      <c r="F2" t="s">
        <v>48</v>
      </c>
    </row>
    <row r="3" spans="1:7">
      <c r="A3" t="s">
        <v>51</v>
      </c>
      <c r="B3" t="s">
        <v>50</v>
      </c>
      <c r="D3">
        <v>9</v>
      </c>
      <c r="F3" t="s">
        <v>49</v>
      </c>
    </row>
    <row r="5" spans="1:7">
      <c r="A5" t="s">
        <v>42</v>
      </c>
      <c r="B5" t="s">
        <v>43</v>
      </c>
      <c r="C5">
        <v>1</v>
      </c>
      <c r="D5">
        <v>53.99</v>
      </c>
      <c r="E5">
        <f>C5*D5</f>
        <v>53.99</v>
      </c>
      <c r="F5" t="s">
        <v>41</v>
      </c>
      <c r="G5" t="s">
        <v>219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Bimanual_Robot_Arm_TypeA</vt:lpstr>
      <vt:lpstr>Stand</vt:lpstr>
      <vt:lpstr>One_Unit_of_Forearm_ASL_Hand</vt:lpstr>
      <vt:lpstr>One_Unit_of_Dynamixel_Hand</vt:lpstr>
      <vt:lpstr>One_Unit_of_Robotic_Wrist</vt:lpstr>
      <vt:lpstr>Alternative_actuators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2024-02-07T00:07:05Z</dcterms:modified>
</cp:coreProperties>
</file>