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0.100.1.33\sd_terastation\03_KOJIN\永坂\ユニケミー\追加要望試算\"/>
    </mc:Choice>
  </mc:AlternateContent>
  <bookViews>
    <workbookView xWindow="0" yWindow="0" windowWidth="28800" windowHeight="12450" tabRatio="822" activeTab="3"/>
  </bookViews>
  <sheets>
    <sheet name="UNISS追加要望" sheetId="1" r:id="rId1"/>
    <sheet name="工数表" sheetId="19" r:id="rId2"/>
    <sheet name="資料１" sheetId="3" r:id="rId3"/>
    <sheet name="1-1_No.159" sheetId="4" r:id="rId4"/>
    <sheet name="2-1_No.178" sheetId="5" r:id="rId5"/>
    <sheet name="3-1_No.178" sheetId="7" r:id="rId6"/>
    <sheet name="4-1_No.203" sheetId="8" r:id="rId7"/>
    <sheet name="5-1_No.204" sheetId="9" r:id="rId8"/>
    <sheet name="6-1_No.230" sheetId="10" r:id="rId9"/>
    <sheet name="7-1_No.294" sheetId="11" r:id="rId10"/>
    <sheet name="8-1_No.316" sheetId="12" r:id="rId11"/>
    <sheet name="9-1_No.319" sheetId="13" r:id="rId12"/>
    <sheet name="10-1_No.485" sheetId="14" r:id="rId13"/>
    <sheet name="11-1_No.496" sheetId="15" r:id="rId14"/>
    <sheet name="12-1_No.519" sheetId="16" r:id="rId15"/>
    <sheet name="12-2_No.519" sheetId="17" r:id="rId16"/>
    <sheet name="13-1_No.-" sheetId="18" r:id="rId17"/>
    <sheet name="14" sheetId="21" r:id="rId18"/>
  </sheets>
  <definedNames>
    <definedName name="_xlnm.Print_Area" localSheetId="0">UNISS追加要望!$A$1:$AN$25</definedName>
  </definedNames>
  <calcPr calcId="152511"/>
</workbook>
</file>

<file path=xl/calcChain.xml><?xml version="1.0" encoding="utf-8"?>
<calcChain xmlns="http://schemas.openxmlformats.org/spreadsheetml/2006/main">
  <c r="D19" i="19" l="1"/>
  <c r="F19" i="19" s="1"/>
  <c r="M14" i="19"/>
  <c r="I14" i="19"/>
  <c r="H14" i="19"/>
  <c r="F14" i="19"/>
  <c r="E14" i="19"/>
  <c r="D14" i="19"/>
  <c r="C14" i="19"/>
  <c r="M13" i="19"/>
  <c r="I13" i="19"/>
  <c r="H13" i="19"/>
  <c r="F13" i="19"/>
  <c r="E13" i="19"/>
  <c r="D13" i="19"/>
  <c r="C13" i="19"/>
  <c r="M12" i="19"/>
  <c r="I12" i="19"/>
  <c r="H12" i="19"/>
  <c r="F12" i="19"/>
  <c r="E12" i="19"/>
  <c r="D12" i="19"/>
  <c r="C12" i="19"/>
  <c r="M11" i="19"/>
  <c r="I11" i="19"/>
  <c r="H11" i="19"/>
  <c r="F11" i="19"/>
  <c r="E11" i="19"/>
  <c r="D11" i="19"/>
  <c r="C11" i="19"/>
  <c r="M10" i="19"/>
  <c r="I10" i="19"/>
  <c r="H10" i="19"/>
  <c r="F10" i="19"/>
  <c r="E10" i="19"/>
  <c r="D10" i="19"/>
  <c r="C10" i="19"/>
  <c r="M9" i="19"/>
  <c r="I9" i="19"/>
  <c r="H9" i="19"/>
  <c r="F9" i="19"/>
  <c r="E9" i="19"/>
  <c r="D9" i="19"/>
  <c r="C9" i="19"/>
  <c r="M8" i="19"/>
  <c r="I8" i="19"/>
  <c r="H8" i="19"/>
  <c r="F8" i="19"/>
  <c r="E8" i="19"/>
  <c r="D8" i="19"/>
  <c r="C8" i="19"/>
  <c r="M15" i="19" l="1"/>
  <c r="N10" i="19" s="1"/>
  <c r="AE24" i="1"/>
  <c r="D22" i="19" s="1"/>
  <c r="F22" i="19" s="1"/>
  <c r="N8" i="19" l="1"/>
  <c r="N9" i="19"/>
  <c r="N12" i="19"/>
  <c r="N11" i="19"/>
  <c r="N14" i="19"/>
  <c r="N13" i="19"/>
  <c r="AH20" i="1"/>
  <c r="AG20" i="1"/>
  <c r="AF20" i="1"/>
  <c r="AD20" i="1"/>
  <c r="AC20" i="1"/>
  <c r="AH21" i="1"/>
  <c r="AG21" i="1"/>
  <c r="AF21" i="1"/>
  <c r="AD21" i="1"/>
  <c r="AC21" i="1"/>
  <c r="AF19" i="1"/>
  <c r="AF18" i="1"/>
  <c r="AF17" i="1"/>
  <c r="AF16" i="1"/>
  <c r="AF15" i="1"/>
  <c r="AF14" i="1"/>
  <c r="AF13" i="1"/>
  <c r="AF12" i="1"/>
  <c r="AF11" i="1"/>
  <c r="AF10" i="1"/>
  <c r="AF9" i="1"/>
  <c r="C5" i="3"/>
  <c r="AR20" i="1" l="1"/>
  <c r="AP20" i="1"/>
  <c r="AR21" i="1"/>
  <c r="AP21" i="1"/>
  <c r="C15" i="3"/>
  <c r="C14" i="3"/>
  <c r="C13" i="3"/>
  <c r="C12" i="3"/>
  <c r="C11" i="3"/>
  <c r="C10" i="3"/>
  <c r="C9" i="3"/>
  <c r="C8" i="3"/>
  <c r="C7" i="3"/>
  <c r="AG17" i="1" l="1"/>
  <c r="AG13" i="1"/>
  <c r="AD9" i="1"/>
  <c r="AD16" i="1"/>
  <c r="AD19" i="1"/>
  <c r="AD18" i="1"/>
  <c r="AD14" i="1"/>
  <c r="AD12" i="1"/>
  <c r="AD15" i="1"/>
  <c r="AH9" i="1"/>
  <c r="AH19" i="1"/>
  <c r="AH16" i="1"/>
  <c r="AC9" i="1"/>
  <c r="AC19" i="1"/>
  <c r="AC16" i="1"/>
  <c r="AD17" i="1"/>
  <c r="AD13" i="1"/>
  <c r="AH15" i="1"/>
  <c r="AH18" i="1"/>
  <c r="AH14" i="1"/>
  <c r="AH12" i="1"/>
  <c r="AC15" i="1"/>
  <c r="AC18" i="1"/>
  <c r="AC14" i="1"/>
  <c r="AC12" i="1"/>
  <c r="AG9" i="1"/>
  <c r="AG16" i="1"/>
  <c r="AG19" i="1"/>
  <c r="AH17" i="1"/>
  <c r="AH13" i="1"/>
  <c r="AC17" i="1"/>
  <c r="AC13" i="1"/>
  <c r="AG12" i="1"/>
  <c r="AG15" i="1"/>
  <c r="AG18" i="1"/>
  <c r="AG14" i="1"/>
  <c r="AD11" i="1"/>
  <c r="AD10" i="1"/>
  <c r="AH11" i="1"/>
  <c r="AH10" i="1"/>
  <c r="AC11" i="1"/>
  <c r="AC10" i="1"/>
  <c r="AG11" i="1"/>
  <c r="AG10" i="1"/>
  <c r="AC8" i="1"/>
  <c r="C3" i="3"/>
  <c r="C4" i="3"/>
  <c r="C6" i="3"/>
  <c r="AH8" i="1"/>
  <c r="AG8" i="1"/>
  <c r="AF8" i="1"/>
  <c r="AF24" i="1" s="1"/>
  <c r="D23" i="19" s="1"/>
  <c r="F23" i="19" s="1"/>
  <c r="AD8" i="1"/>
  <c r="AD24" i="1" s="1"/>
  <c r="D21" i="19" s="1"/>
  <c r="F21" i="19" s="1"/>
  <c r="AG24" i="1" l="1"/>
  <c r="D24" i="19" s="1"/>
  <c r="F24" i="19" s="1"/>
  <c r="AR10" i="1"/>
  <c r="AH24" i="1"/>
  <c r="D25" i="19" s="1"/>
  <c r="F25" i="19" s="1"/>
  <c r="AC24" i="1"/>
  <c r="D20" i="19" s="1"/>
  <c r="AR12" i="1"/>
  <c r="AP12" i="1"/>
  <c r="AR13" i="1"/>
  <c r="AP13" i="1"/>
  <c r="AR14" i="1"/>
  <c r="AP14" i="1"/>
  <c r="AP17" i="1"/>
  <c r="AR17" i="1"/>
  <c r="AR18" i="1"/>
  <c r="AP18" i="1"/>
  <c r="AP16" i="1"/>
  <c r="AR16" i="1"/>
  <c r="AP15" i="1"/>
  <c r="AR15" i="1"/>
  <c r="AR19" i="1"/>
  <c r="AP19" i="1"/>
  <c r="AP10" i="1"/>
  <c r="AP11" i="1"/>
  <c r="AR11" i="1"/>
  <c r="AP8" i="1"/>
  <c r="AR8" i="1"/>
  <c r="AP9" i="1"/>
  <c r="AR9" i="1"/>
  <c r="F20" i="19" l="1"/>
  <c r="F26" i="19" s="1"/>
  <c r="D26" i="19"/>
  <c r="D27" i="19" s="1"/>
  <c r="AL24" i="1"/>
</calcChain>
</file>

<file path=xl/sharedStrings.xml><?xml version="1.0" encoding="utf-8"?>
<sst xmlns="http://schemas.openxmlformats.org/spreadsheetml/2006/main" count="688" uniqueCount="468">
  <si>
    <t>プ ロ グ ラ ム 一 覧 表</t>
    <rPh sb="10" eb="11">
      <t>イチ</t>
    </rPh>
    <rPh sb="12" eb="13">
      <t>ラン</t>
    </rPh>
    <rPh sb="14" eb="15">
      <t>ヒョウ</t>
    </rPh>
    <phoneticPr fontId="4"/>
  </si>
  <si>
    <t>文書番号</t>
    <rPh sb="0" eb="2">
      <t>ブンショ</t>
    </rPh>
    <rPh sb="2" eb="4">
      <t>バンゴウ</t>
    </rPh>
    <phoneticPr fontId="3"/>
  </si>
  <si>
    <t>UI09999-03</t>
    <phoneticPr fontId="3"/>
  </si>
  <si>
    <t>お客様名</t>
    <rPh sb="1" eb="3">
      <t>キャクサマ</t>
    </rPh>
    <rPh sb="3" eb="4">
      <t>メイ</t>
    </rPh>
    <phoneticPr fontId="3"/>
  </si>
  <si>
    <t>システム名</t>
    <rPh sb="4" eb="5">
      <t>メイ</t>
    </rPh>
    <phoneticPr fontId="3"/>
  </si>
  <si>
    <t>サブシステム名</t>
    <rPh sb="6" eb="7">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</si>
  <si>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</si>
  <si>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</si>
  <si>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</si>
  <si>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</si>
  <si>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㈱ユニケミー　様</t>
    <rPh sb="7" eb="8">
      <t>サマ</t>
    </rPh>
    <phoneticPr fontId="3"/>
  </si>
  <si>
    <t>基幹業務システム</t>
    <rPh sb="0" eb="2">
      <t>キカン</t>
    </rPh>
    <rPh sb="2" eb="4">
      <t>ギョウム</t>
    </rPh>
    <phoneticPr fontId="3"/>
  </si>
  <si>
    <t>dbSheetClient開発</t>
    <rPh sb="13" eb="15">
      <t>カイハツ</t>
    </rPh>
    <phoneticPr fontId="3"/>
  </si>
  <si>
    <t>№</t>
    <phoneticPr fontId="3"/>
  </si>
  <si>
    <t>機能名</t>
    <rPh sb="0" eb="2">
      <t>キノウ</t>
    </rPh>
    <rPh sb="2" eb="3">
      <t>メイ</t>
    </rPh>
    <phoneticPr fontId="3"/>
  </si>
  <si>
    <t>機能種別</t>
    <rPh sb="0" eb="2">
      <t>キノウ</t>
    </rPh>
    <rPh sb="2" eb="4">
      <t>シュベツ</t>
    </rPh>
    <phoneticPr fontId="3"/>
  </si>
  <si>
    <t>難易度</t>
    <rPh sb="0" eb="3">
      <t>ナンイド</t>
    </rPh>
    <phoneticPr fontId="3"/>
  </si>
  <si>
    <t>工数見積（/時間）</t>
    <rPh sb="0" eb="2">
      <t>コウスウ</t>
    </rPh>
    <rPh sb="2" eb="4">
      <t>ミツ</t>
    </rPh>
    <rPh sb="6" eb="8">
      <t>ジカン</t>
    </rPh>
    <phoneticPr fontId="3"/>
  </si>
  <si>
    <t>備考</t>
    <rPh sb="0" eb="2">
      <t>ビコウ</t>
    </rPh>
    <phoneticPr fontId="3"/>
  </si>
  <si>
    <t>単位：千円</t>
    <rPh sb="0" eb="2">
      <t>タンイ</t>
    </rPh>
    <rPh sb="3" eb="5">
      <t>センエン</t>
    </rPh>
    <phoneticPr fontId="3"/>
  </si>
  <si>
    <t>単位：時間</t>
    <rPh sb="3" eb="5">
      <t>ジカン</t>
    </rPh>
    <phoneticPr fontId="3"/>
  </si>
  <si>
    <t>画面</t>
    <rPh sb="0" eb="2">
      <t>ガメン</t>
    </rPh>
    <phoneticPr fontId="3"/>
  </si>
  <si>
    <t>帳票</t>
    <rPh sb="0" eb="2">
      <t>チョウヒョウ</t>
    </rPh>
    <phoneticPr fontId="3"/>
  </si>
  <si>
    <t>更新</t>
    <rPh sb="0" eb="2">
      <t>コウシン</t>
    </rPh>
    <phoneticPr fontId="3"/>
  </si>
  <si>
    <t>外部</t>
    <rPh sb="0" eb="2">
      <t>ガイブ</t>
    </rPh>
    <phoneticPr fontId="3"/>
  </si>
  <si>
    <t>SA</t>
    <phoneticPr fontId="3"/>
  </si>
  <si>
    <t>UI</t>
    <phoneticPr fontId="3"/>
  </si>
  <si>
    <t>SS</t>
    <phoneticPr fontId="3"/>
  </si>
  <si>
    <t>PS</t>
    <phoneticPr fontId="3"/>
  </si>
  <si>
    <t>PG</t>
    <phoneticPr fontId="3"/>
  </si>
  <si>
    <t>PT</t>
    <phoneticPr fontId="3"/>
  </si>
  <si>
    <t>IT</t>
    <phoneticPr fontId="3"/>
  </si>
  <si>
    <t>人日</t>
    <rPh sb="0" eb="2">
      <t>ニンニチ</t>
    </rPh>
    <phoneticPr fontId="3"/>
  </si>
  <si>
    <t>金額</t>
    <rPh sb="0" eb="2">
      <t>キンガク</t>
    </rPh>
    <phoneticPr fontId="3"/>
  </si>
  <si>
    <t>カウント</t>
    <phoneticPr fontId="3"/>
  </si>
  <si>
    <t>A</t>
  </si>
  <si>
    <t>B</t>
  </si>
  <si>
    <t>C</t>
  </si>
  <si>
    <t>D</t>
  </si>
  <si>
    <t>E</t>
  </si>
  <si>
    <t>F</t>
  </si>
  <si>
    <t>S</t>
  </si>
  <si>
    <t>計</t>
    <rPh sb="0" eb="1">
      <t>ケイ</t>
    </rPh>
    <phoneticPr fontId="3"/>
  </si>
  <si>
    <t>【今回】</t>
    <rPh sb="1" eb="3">
      <t>コンカイ</t>
    </rPh>
    <phoneticPr fontId="3"/>
  </si>
  <si>
    <t>単位：日</t>
    <rPh sb="3" eb="4">
      <t>ニチ</t>
    </rPh>
    <phoneticPr fontId="3"/>
  </si>
  <si>
    <t>単価</t>
    <rPh sb="0" eb="2">
      <t>タンカ</t>
    </rPh>
    <phoneticPr fontId="3"/>
  </si>
  <si>
    <t>工数</t>
    <rPh sb="0" eb="2">
      <t>コウスウ</t>
    </rPh>
    <phoneticPr fontId="3"/>
  </si>
  <si>
    <t>SA</t>
    <phoneticPr fontId="3"/>
  </si>
  <si>
    <t>UI</t>
    <phoneticPr fontId="3"/>
  </si>
  <si>
    <t>SS</t>
    <phoneticPr fontId="3"/>
  </si>
  <si>
    <t>PS</t>
    <phoneticPr fontId="3"/>
  </si>
  <si>
    <t>PG</t>
    <phoneticPr fontId="3"/>
  </si>
  <si>
    <t>PT</t>
    <phoneticPr fontId="3"/>
  </si>
  <si>
    <t>IT</t>
    <phoneticPr fontId="3"/>
  </si>
  <si>
    <t>合計</t>
    <rPh sb="0" eb="2">
      <t>ゴウケイ</t>
    </rPh>
    <phoneticPr fontId="3"/>
  </si>
  <si>
    <t>合計（/日）</t>
    <rPh sb="0" eb="2">
      <t>ゴウケイ</t>
    </rPh>
    <rPh sb="4" eb="5">
      <t>ニチ</t>
    </rPh>
    <phoneticPr fontId="3"/>
  </si>
  <si>
    <t>合計（/月）</t>
    <rPh sb="0" eb="2">
      <t>ゴウケイ</t>
    </rPh>
    <rPh sb="4" eb="5">
      <t>ツキ</t>
    </rPh>
    <phoneticPr fontId="3"/>
  </si>
  <si>
    <t>凡例：</t>
    <rPh sb="0" eb="2">
      <t>ハンレイ</t>
    </rPh>
    <phoneticPr fontId="3"/>
  </si>
  <si>
    <t>→</t>
    <phoneticPr fontId="3"/>
  </si>
  <si>
    <t>2015/07/09の打合せ時点にてカットされた機能</t>
    <rPh sb="11" eb="13">
      <t>ウチアワ</t>
    </rPh>
    <rPh sb="14" eb="16">
      <t>ジテン</t>
    </rPh>
    <rPh sb="24" eb="26">
      <t>キノウ</t>
    </rPh>
    <phoneticPr fontId="3"/>
  </si>
  <si>
    <t>今回のパッケージ連動案においてカットされた機能</t>
    <rPh sb="0" eb="2">
      <t>コンカイ</t>
    </rPh>
    <rPh sb="8" eb="10">
      <t>レンドウ</t>
    </rPh>
    <rPh sb="10" eb="11">
      <t>アン</t>
    </rPh>
    <rPh sb="21" eb="23">
      <t>キノウ</t>
    </rPh>
    <phoneticPr fontId="3"/>
  </si>
  <si>
    <t>今回のパッケージ連動案において新たに追加された機能</t>
    <rPh sb="0" eb="2">
      <t>コンカイ</t>
    </rPh>
    <rPh sb="8" eb="10">
      <t>レンドウ</t>
    </rPh>
    <rPh sb="10" eb="11">
      <t>アン</t>
    </rPh>
    <rPh sb="15" eb="16">
      <t>アラ</t>
    </rPh>
    <rPh sb="18" eb="20">
      <t>ツイカ</t>
    </rPh>
    <rPh sb="23" eb="25">
      <t>キノウ</t>
    </rPh>
    <phoneticPr fontId="3"/>
  </si>
  <si>
    <t>①</t>
    <phoneticPr fontId="3"/>
  </si>
  <si>
    <t>②</t>
    <phoneticPr fontId="3"/>
  </si>
  <si>
    <t>③</t>
    <phoneticPr fontId="3"/>
  </si>
  <si>
    <t>④</t>
    <phoneticPr fontId="3"/>
  </si>
  <si>
    <t>2015/09/02の打合せにて①から復活した機能</t>
    <rPh sb="11" eb="13">
      <t>ウチアワ</t>
    </rPh>
    <rPh sb="19" eb="21">
      <t>フッカツ</t>
    </rPh>
    <rPh sb="23" eb="25">
      <t>キノウ</t>
    </rPh>
    <phoneticPr fontId="3"/>
  </si>
  <si>
    <t>OA）中川</t>
    <rPh sb="3" eb="5">
      <t>ナカガワ</t>
    </rPh>
    <phoneticPr fontId="3"/>
  </si>
  <si>
    <t>濱地</t>
    <rPh sb="0" eb="1">
      <t>ハマ</t>
    </rPh>
    <rPh sb="1" eb="2">
      <t>チ</t>
    </rPh>
    <phoneticPr fontId="3"/>
  </si>
  <si>
    <t>改善要望</t>
    <rPh sb="0" eb="2">
      <t>カイゼン</t>
    </rPh>
    <rPh sb="2" eb="4">
      <t>ヨウボウ</t>
    </rPh>
    <phoneticPr fontId="3"/>
  </si>
  <si>
    <t>No.</t>
    <phoneticPr fontId="3"/>
  </si>
  <si>
    <t>購買</t>
    <rPh sb="0" eb="2">
      <t>コウバイ</t>
    </rPh>
    <phoneticPr fontId="3"/>
  </si>
  <si>
    <t>対象No.</t>
    <rPh sb="0" eb="2">
      <t>タイショウ</t>
    </rPh>
    <phoneticPr fontId="3"/>
  </si>
  <si>
    <t>対象画面</t>
    <rPh sb="0" eb="2">
      <t>タイショウ</t>
    </rPh>
    <rPh sb="2" eb="4">
      <t>ガメン</t>
    </rPh>
    <phoneticPr fontId="3"/>
  </si>
  <si>
    <t>販売管理</t>
    <rPh sb="0" eb="2">
      <t>ハンバイ</t>
    </rPh>
    <rPh sb="2" eb="4">
      <t>カンリ</t>
    </rPh>
    <phoneticPr fontId="3"/>
  </si>
  <si>
    <t>受注</t>
    <rPh sb="0" eb="2">
      <t>ジュチュウ</t>
    </rPh>
    <phoneticPr fontId="3"/>
  </si>
  <si>
    <t>分析受注入力で分析方法をCD入力化したい。（マスタ追加？）できない場合、名称マスタから類似の方法を設定できないか？</t>
    <rPh sb="0" eb="2">
      <t>ブンセキ</t>
    </rPh>
    <rPh sb="2" eb="4">
      <t>ジュチュウ</t>
    </rPh>
    <rPh sb="4" eb="6">
      <t>ニュウリョク</t>
    </rPh>
    <rPh sb="7" eb="9">
      <t>ブンセキ</t>
    </rPh>
    <rPh sb="9" eb="11">
      <t>ホウホウ</t>
    </rPh>
    <rPh sb="14" eb="16">
      <t>ニュウリョク</t>
    </rPh>
    <rPh sb="16" eb="17">
      <t>カ</t>
    </rPh>
    <rPh sb="25" eb="27">
      <t>ツイカ</t>
    </rPh>
    <rPh sb="33" eb="35">
      <t>バアイ</t>
    </rPh>
    <rPh sb="36" eb="38">
      <t>メイショウ</t>
    </rPh>
    <rPh sb="43" eb="45">
      <t>ルイジ</t>
    </rPh>
    <rPh sb="46" eb="48">
      <t>ホウホウ</t>
    </rPh>
    <rPh sb="49" eb="51">
      <t>セッテイ</t>
    </rPh>
    <phoneticPr fontId="3"/>
  </si>
  <si>
    <r>
      <t xml:space="preserve">分析方法の保存方法を文字列→CDに変更したいというご要望で宜しいでしょうか？
上記認識通りの場合、工数が多くかかる為、申し訳ございませんが、今回対応対象外とさせてください。
</t>
    </r>
    <r>
      <rPr>
        <b/>
        <sz val="11"/>
        <color rgb="FFFF0000"/>
        <rFont val="ＭＳ Ｐゴシック"/>
        <family val="3"/>
        <charset val="128"/>
        <scheme val="minor"/>
      </rPr>
      <t>⇒法律の順番等がある為、早めに対応が必要</t>
    </r>
    <rPh sb="0" eb="2">
      <t>ブンセキ</t>
    </rPh>
    <rPh sb="2" eb="4">
      <t>ホウホウ</t>
    </rPh>
    <rPh sb="5" eb="7">
      <t>ホゾン</t>
    </rPh>
    <rPh sb="7" eb="9">
      <t>ホウホウ</t>
    </rPh>
    <rPh sb="10" eb="13">
      <t>モジレツ</t>
    </rPh>
    <rPh sb="17" eb="19">
      <t>ヘンコウ</t>
    </rPh>
    <rPh sb="26" eb="28">
      <t>ヨウボウ</t>
    </rPh>
    <rPh sb="29" eb="30">
      <t>ヨロ</t>
    </rPh>
    <rPh sb="39" eb="41">
      <t>ジョウキ</t>
    </rPh>
    <rPh sb="41" eb="43">
      <t>ニンシキ</t>
    </rPh>
    <rPh sb="43" eb="44">
      <t>トオ</t>
    </rPh>
    <rPh sb="46" eb="48">
      <t>バアイ</t>
    </rPh>
    <rPh sb="49" eb="51">
      <t>コウスウ</t>
    </rPh>
    <rPh sb="52" eb="53">
      <t>オオ</t>
    </rPh>
    <rPh sb="57" eb="58">
      <t>タメ</t>
    </rPh>
    <rPh sb="59" eb="60">
      <t>モウ</t>
    </rPh>
    <rPh sb="61" eb="62">
      <t>ワケ</t>
    </rPh>
    <rPh sb="70" eb="72">
      <t>コンカイ</t>
    </rPh>
    <rPh sb="72" eb="74">
      <t>タイオウ</t>
    </rPh>
    <rPh sb="74" eb="77">
      <t>タイショウガイ</t>
    </rPh>
    <rPh sb="89" eb="91">
      <t>ホウリツ</t>
    </rPh>
    <rPh sb="92" eb="94">
      <t>ジュンバン</t>
    </rPh>
    <rPh sb="94" eb="95">
      <t>トウ</t>
    </rPh>
    <rPh sb="98" eb="99">
      <t>タメ</t>
    </rPh>
    <rPh sb="100" eb="101">
      <t>ハヤ</t>
    </rPh>
    <rPh sb="103" eb="105">
      <t>タイオウ</t>
    </rPh>
    <rPh sb="106" eb="108">
      <t>ヒツヨウ</t>
    </rPh>
    <phoneticPr fontId="3"/>
  </si>
  <si>
    <t>全体</t>
    <rPh sb="0" eb="2">
      <t>ゼンタイ</t>
    </rPh>
    <phoneticPr fontId="3"/>
  </si>
  <si>
    <t>コード検索でコードや日付を手入力できるようにしてほしい。</t>
    <rPh sb="3" eb="5">
      <t>ケンサク</t>
    </rPh>
    <rPh sb="10" eb="12">
      <t>ヒヅケ</t>
    </rPh>
    <rPh sb="13" eb="14">
      <t>テ</t>
    </rPh>
    <rPh sb="14" eb="16">
      <t>ニュウリョク</t>
    </rPh>
    <phoneticPr fontId="3"/>
  </si>
  <si>
    <r>
      <t xml:space="preserve">別対応
</t>
    </r>
    <r>
      <rPr>
        <b/>
        <sz val="11"/>
        <color rgb="FFFF0000"/>
        <rFont val="ＭＳ Ｐゴシック"/>
        <family val="3"/>
        <charset val="128"/>
        <scheme val="minor"/>
      </rPr>
      <t>⇒コードは購買の予算コードをベースに見積を試算
日付も１画面をベースに試算</t>
    </r>
    <rPh sb="0" eb="1">
      <t>ベツ</t>
    </rPh>
    <rPh sb="1" eb="3">
      <t>タイオウ</t>
    </rPh>
    <rPh sb="10" eb="12">
      <t>コウバイ</t>
    </rPh>
    <rPh sb="13" eb="15">
      <t>ヨサン</t>
    </rPh>
    <rPh sb="23" eb="25">
      <t>ミツモリ</t>
    </rPh>
    <rPh sb="26" eb="28">
      <t>シサン</t>
    </rPh>
    <rPh sb="29" eb="31">
      <t>ヒヅケ</t>
    </rPh>
    <rPh sb="33" eb="35">
      <t>ガメン</t>
    </rPh>
    <rPh sb="40" eb="42">
      <t>シサン</t>
    </rPh>
    <phoneticPr fontId="3"/>
  </si>
  <si>
    <t>分析受注検索及び分析受注参照画面、分析受注入力画面で枝番号を指定してボディの表示がジャンプして表示できるようにしたい。例えば枝番1の表示から8を入力すると8の画面にジャンプするなど。</t>
    <rPh sb="0" eb="2">
      <t>ブンセキ</t>
    </rPh>
    <rPh sb="2" eb="4">
      <t>ジュチュウ</t>
    </rPh>
    <rPh sb="4" eb="6">
      <t>ケンサク</t>
    </rPh>
    <rPh sb="6" eb="7">
      <t>オヨ</t>
    </rPh>
    <rPh sb="8" eb="10">
      <t>ブンセキ</t>
    </rPh>
    <rPh sb="10" eb="12">
      <t>ジュチュウ</t>
    </rPh>
    <rPh sb="12" eb="14">
      <t>サンショウ</t>
    </rPh>
    <rPh sb="14" eb="16">
      <t>ガメン</t>
    </rPh>
    <rPh sb="17" eb="19">
      <t>ブンセキ</t>
    </rPh>
    <rPh sb="19" eb="21">
      <t>ジュチュウ</t>
    </rPh>
    <rPh sb="21" eb="23">
      <t>ニュウリョク</t>
    </rPh>
    <rPh sb="23" eb="25">
      <t>ガメン</t>
    </rPh>
    <rPh sb="26" eb="27">
      <t>エダ</t>
    </rPh>
    <rPh sb="27" eb="28">
      <t>バン</t>
    </rPh>
    <rPh sb="28" eb="29">
      <t>ゴウ</t>
    </rPh>
    <rPh sb="30" eb="32">
      <t>シテイ</t>
    </rPh>
    <rPh sb="38" eb="40">
      <t>ヒョウジ</t>
    </rPh>
    <rPh sb="47" eb="49">
      <t>ヒョウジ</t>
    </rPh>
    <rPh sb="59" eb="60">
      <t>タト</t>
    </rPh>
    <rPh sb="62" eb="63">
      <t>エダ</t>
    </rPh>
    <rPh sb="63" eb="64">
      <t>バン</t>
    </rPh>
    <rPh sb="66" eb="68">
      <t>ヒョウジ</t>
    </rPh>
    <rPh sb="72" eb="74">
      <t>ニュウリョク</t>
    </rPh>
    <rPh sb="79" eb="81">
      <t>ガメン</t>
    </rPh>
    <phoneticPr fontId="3"/>
  </si>
  <si>
    <r>
      <t xml:space="preserve">申し訳ございません。
枝番ジャンプ機能は工数が多くかかってしまう為、今回対応対象外とさせてください。
</t>
    </r>
    <r>
      <rPr>
        <b/>
        <sz val="11"/>
        <color rgb="FFFF0000"/>
        <rFont val="ＭＳ Ｐゴシック"/>
        <family val="3"/>
        <charset val="128"/>
        <scheme val="minor"/>
      </rPr>
      <t>⇒枝番ジャンプ機能</t>
    </r>
    <rPh sb="0" eb="1">
      <t>モウ</t>
    </rPh>
    <rPh sb="2" eb="3">
      <t>ワケ</t>
    </rPh>
    <rPh sb="11" eb="12">
      <t>エダ</t>
    </rPh>
    <rPh sb="12" eb="13">
      <t>バン</t>
    </rPh>
    <rPh sb="17" eb="19">
      <t>キノウ</t>
    </rPh>
    <rPh sb="20" eb="22">
      <t>コウスウ</t>
    </rPh>
    <rPh sb="23" eb="24">
      <t>オオ</t>
    </rPh>
    <rPh sb="32" eb="33">
      <t>タメ</t>
    </rPh>
    <rPh sb="34" eb="36">
      <t>コンカイ</t>
    </rPh>
    <rPh sb="36" eb="38">
      <t>タイオウ</t>
    </rPh>
    <rPh sb="38" eb="41">
      <t>タイショウガイ</t>
    </rPh>
    <rPh sb="53" eb="54">
      <t>エダ</t>
    </rPh>
    <rPh sb="54" eb="55">
      <t>バン</t>
    </rPh>
    <rPh sb="59" eb="61">
      <t>キノウ</t>
    </rPh>
    <phoneticPr fontId="3"/>
  </si>
  <si>
    <r>
      <t xml:space="preserve">別対応
</t>
    </r>
    <r>
      <rPr>
        <b/>
        <sz val="11"/>
        <color rgb="FFFF0000"/>
        <rFont val="ＭＳ Ｐゴシック"/>
        <family val="3"/>
        <charset val="128"/>
        <scheme val="minor"/>
      </rPr>
      <t>⇒ボディテーブルに備考を追加したい</t>
    </r>
    <rPh sb="0" eb="1">
      <t>ベツ</t>
    </rPh>
    <rPh sb="1" eb="3">
      <t>タイオウ</t>
    </rPh>
    <rPh sb="14" eb="16">
      <t>ビコウ</t>
    </rPh>
    <rPh sb="17" eb="19">
      <t>ツイカ</t>
    </rPh>
    <phoneticPr fontId="3"/>
  </si>
  <si>
    <t>分析依頼検索画面でヘッダエリアに「受付者名」の検索欄を追加してほしい。　⇒各ステータスにおけるステータス実施者の検索欄の追加は可能か？</t>
    <rPh sb="0" eb="2">
      <t>ブンセキ</t>
    </rPh>
    <rPh sb="2" eb="4">
      <t>イライ</t>
    </rPh>
    <rPh sb="4" eb="6">
      <t>ケンサク</t>
    </rPh>
    <rPh sb="6" eb="8">
      <t>ガメン</t>
    </rPh>
    <rPh sb="17" eb="19">
      <t>ウケツ</t>
    </rPh>
    <rPh sb="19" eb="20">
      <t>シャ</t>
    </rPh>
    <rPh sb="20" eb="21">
      <t>メイ</t>
    </rPh>
    <rPh sb="23" eb="25">
      <t>ケンサク</t>
    </rPh>
    <rPh sb="25" eb="26">
      <t>ラン</t>
    </rPh>
    <rPh sb="27" eb="29">
      <t>ツイカ</t>
    </rPh>
    <rPh sb="37" eb="38">
      <t>カク</t>
    </rPh>
    <rPh sb="52" eb="54">
      <t>ジッシ</t>
    </rPh>
    <rPh sb="54" eb="55">
      <t>シャ</t>
    </rPh>
    <rPh sb="56" eb="58">
      <t>ケンサク</t>
    </rPh>
    <rPh sb="58" eb="59">
      <t>ラン</t>
    </rPh>
    <rPh sb="60" eb="62">
      <t>ツイカ</t>
    </rPh>
    <rPh sb="63" eb="65">
      <t>カノウ</t>
    </rPh>
    <phoneticPr fontId="3"/>
  </si>
  <si>
    <r>
      <t xml:space="preserve">申し訳ありません。
本対応は工数が多くかかる為、今回対象外とさせてください。
</t>
    </r>
    <r>
      <rPr>
        <b/>
        <sz val="11"/>
        <color rgb="FFFF0000"/>
        <rFont val="ＭＳ Ｐゴシック"/>
        <family val="3"/>
        <charset val="128"/>
        <scheme val="minor"/>
      </rPr>
      <t>⇒検索項目の追加　「受付」ステータスの入力者</t>
    </r>
    <rPh sb="0" eb="1">
      <t>モウ</t>
    </rPh>
    <rPh sb="2" eb="3">
      <t>ワケ</t>
    </rPh>
    <rPh sb="10" eb="11">
      <t>ホン</t>
    </rPh>
    <rPh sb="11" eb="13">
      <t>タイオウ</t>
    </rPh>
    <rPh sb="14" eb="16">
      <t>コウスウ</t>
    </rPh>
    <rPh sb="17" eb="18">
      <t>オオ</t>
    </rPh>
    <rPh sb="22" eb="23">
      <t>タメ</t>
    </rPh>
    <rPh sb="24" eb="26">
      <t>コンカイ</t>
    </rPh>
    <rPh sb="26" eb="29">
      <t>タイショウガイ</t>
    </rPh>
    <rPh sb="41" eb="43">
      <t>ケンサク</t>
    </rPh>
    <rPh sb="43" eb="45">
      <t>コウモク</t>
    </rPh>
    <rPh sb="46" eb="48">
      <t>ツイカ</t>
    </rPh>
    <rPh sb="50" eb="52">
      <t>ウケツケ</t>
    </rPh>
    <rPh sb="59" eb="61">
      <t>ニュウリョク</t>
    </rPh>
    <rPh sb="61" eb="62">
      <t>シャ</t>
    </rPh>
    <phoneticPr fontId="3"/>
  </si>
  <si>
    <t>裏書ラベルの発行で現在の6分割専用ラベルから汎用のA4用紙の印刷へ変更してほしい。</t>
    <rPh sb="0" eb="2">
      <t>ウラガキ</t>
    </rPh>
    <rPh sb="6" eb="8">
      <t>ハッコウ</t>
    </rPh>
    <rPh sb="9" eb="11">
      <t>ゲンザイ</t>
    </rPh>
    <rPh sb="13" eb="15">
      <t>ブンカツ</t>
    </rPh>
    <rPh sb="15" eb="17">
      <t>センヨウ</t>
    </rPh>
    <rPh sb="22" eb="24">
      <t>ハンヨウ</t>
    </rPh>
    <rPh sb="27" eb="29">
      <t>ヨウシ</t>
    </rPh>
    <rPh sb="30" eb="32">
      <t>インサツ</t>
    </rPh>
    <rPh sb="33" eb="35">
      <t>ヘンコウ</t>
    </rPh>
    <phoneticPr fontId="3"/>
  </si>
  <si>
    <r>
      <t xml:space="preserve">口頭にてご相談させて頂きました通り、印刷レイアウトが大幅に変更となってしまう為、今回対応対象外とさせて頂きます。
</t>
    </r>
    <r>
      <rPr>
        <b/>
        <sz val="11"/>
        <color rgb="FFFF0000"/>
        <rFont val="ＭＳ Ｐゴシック"/>
        <family val="3"/>
        <charset val="128"/>
        <scheme val="minor"/>
      </rPr>
      <t>⇒A4用紙に印刷するようレイアウトを大きく変更</t>
    </r>
    <rPh sb="0" eb="2">
      <t>コウトウ</t>
    </rPh>
    <rPh sb="5" eb="7">
      <t>ソウダン</t>
    </rPh>
    <rPh sb="10" eb="11">
      <t>イタダ</t>
    </rPh>
    <rPh sb="15" eb="16">
      <t>トオ</t>
    </rPh>
    <rPh sb="18" eb="20">
      <t>インサツ</t>
    </rPh>
    <rPh sb="26" eb="28">
      <t>オオハバ</t>
    </rPh>
    <rPh sb="29" eb="31">
      <t>ヘンコウ</t>
    </rPh>
    <rPh sb="38" eb="39">
      <t>タメ</t>
    </rPh>
    <rPh sb="40" eb="42">
      <t>コンカイ</t>
    </rPh>
    <rPh sb="42" eb="44">
      <t>タイオウ</t>
    </rPh>
    <rPh sb="44" eb="47">
      <t>タイショウガイ</t>
    </rPh>
    <rPh sb="51" eb="52">
      <t>イタダ</t>
    </rPh>
    <rPh sb="61" eb="63">
      <t>ヨウシ</t>
    </rPh>
    <rPh sb="64" eb="66">
      <t>インサツ</t>
    </rPh>
    <rPh sb="76" eb="77">
      <t>オオ</t>
    </rPh>
    <rPh sb="79" eb="81">
      <t>ヘンコウ</t>
    </rPh>
    <phoneticPr fontId="3"/>
  </si>
  <si>
    <t>試薬在庫検索で実物の在庫数を確認するため、記録用紙（出力様式）を追加してほしい（帳票の追加）、その際在庫管理No.も出力したい</t>
    <rPh sb="0" eb="2">
      <t>シヤク</t>
    </rPh>
    <rPh sb="2" eb="4">
      <t>ザイコ</t>
    </rPh>
    <rPh sb="4" eb="6">
      <t>ケンサク</t>
    </rPh>
    <rPh sb="7" eb="9">
      <t>ジツブツ</t>
    </rPh>
    <rPh sb="10" eb="12">
      <t>ザイコ</t>
    </rPh>
    <rPh sb="12" eb="13">
      <t>スウ</t>
    </rPh>
    <rPh sb="14" eb="16">
      <t>カクニン</t>
    </rPh>
    <rPh sb="21" eb="23">
      <t>キロク</t>
    </rPh>
    <rPh sb="23" eb="25">
      <t>ヨウシ</t>
    </rPh>
    <rPh sb="26" eb="28">
      <t>シュツリョク</t>
    </rPh>
    <rPh sb="28" eb="30">
      <t>ヨウシキ</t>
    </rPh>
    <rPh sb="32" eb="34">
      <t>ツイカ</t>
    </rPh>
    <rPh sb="40" eb="42">
      <t>チョウヒョウ</t>
    </rPh>
    <rPh sb="43" eb="45">
      <t>ツイカ</t>
    </rPh>
    <rPh sb="49" eb="50">
      <t>サイ</t>
    </rPh>
    <rPh sb="50" eb="52">
      <t>ザイコ</t>
    </rPh>
    <rPh sb="52" eb="54">
      <t>カンリ</t>
    </rPh>
    <rPh sb="58" eb="60">
      <t>シュツリョク</t>
    </rPh>
    <phoneticPr fontId="3"/>
  </si>
  <si>
    <r>
      <t xml:space="preserve">申し訳ありませんが、本件は工数が多くかかってしまう為、今回対象外とさせて頂きます。
対応の際には詳しくお打合せをさせて頂く必要があると考えております。
</t>
    </r>
    <r>
      <rPr>
        <b/>
        <sz val="11"/>
        <color rgb="FFFF0000"/>
        <rFont val="ＭＳ Ｐゴシック"/>
        <family val="3"/>
        <charset val="128"/>
        <scheme val="minor"/>
      </rPr>
      <t>⇒帳票追加のご要望
ご要望は別途ヒアリング</t>
    </r>
    <rPh sb="0" eb="1">
      <t>モウ</t>
    </rPh>
    <rPh sb="2" eb="3">
      <t>ワケ</t>
    </rPh>
    <rPh sb="10" eb="12">
      <t>ホンケン</t>
    </rPh>
    <rPh sb="13" eb="15">
      <t>コウスウ</t>
    </rPh>
    <rPh sb="16" eb="17">
      <t>オオ</t>
    </rPh>
    <rPh sb="25" eb="26">
      <t>タメ</t>
    </rPh>
    <rPh sb="27" eb="29">
      <t>コンカイ</t>
    </rPh>
    <rPh sb="29" eb="32">
      <t>タイショウガイ</t>
    </rPh>
    <rPh sb="36" eb="37">
      <t>イタダ</t>
    </rPh>
    <rPh sb="42" eb="44">
      <t>タイオウ</t>
    </rPh>
    <rPh sb="45" eb="46">
      <t>サイ</t>
    </rPh>
    <rPh sb="48" eb="49">
      <t>クワ</t>
    </rPh>
    <rPh sb="52" eb="54">
      <t>ウチアワ</t>
    </rPh>
    <rPh sb="59" eb="60">
      <t>イタダ</t>
    </rPh>
    <rPh sb="61" eb="63">
      <t>ヒツヨウ</t>
    </rPh>
    <rPh sb="67" eb="68">
      <t>カンガ</t>
    </rPh>
    <rPh sb="78" eb="80">
      <t>チョウヒョウ</t>
    </rPh>
    <rPh sb="80" eb="82">
      <t>ツイカ</t>
    </rPh>
    <rPh sb="84" eb="86">
      <t>ヨウボウ</t>
    </rPh>
    <rPh sb="88" eb="90">
      <t>ヨウボウ</t>
    </rPh>
    <rPh sb="91" eb="93">
      <t>ベット</t>
    </rPh>
    <phoneticPr fontId="3"/>
  </si>
  <si>
    <t>試薬出庫のデータを削除した際、削除履歴を残したい。論理削除したデータを見えるようにしてもよい。</t>
    <rPh sb="0" eb="2">
      <t>シヤク</t>
    </rPh>
    <rPh sb="2" eb="4">
      <t>シュッコ</t>
    </rPh>
    <rPh sb="9" eb="11">
      <t>サクジョ</t>
    </rPh>
    <rPh sb="13" eb="14">
      <t>サイ</t>
    </rPh>
    <rPh sb="15" eb="17">
      <t>サクジョ</t>
    </rPh>
    <rPh sb="17" eb="19">
      <t>リレキ</t>
    </rPh>
    <rPh sb="20" eb="21">
      <t>ノコ</t>
    </rPh>
    <rPh sb="25" eb="27">
      <t>ロンリ</t>
    </rPh>
    <rPh sb="27" eb="29">
      <t>サクジョ</t>
    </rPh>
    <rPh sb="35" eb="36">
      <t>ミ</t>
    </rPh>
    <phoneticPr fontId="3"/>
  </si>
  <si>
    <r>
      <t xml:space="preserve">現状、出庫データの削除につきましては物理削除の仕様となっており、論理削除の考慮がされておりません。
本仕様の変更は考慮や工数が多くかかる為、申し訳ありませんが、今回対象外とさせて頂きます。
</t>
    </r>
    <r>
      <rPr>
        <b/>
        <sz val="11"/>
        <color rgb="FFFF0000"/>
        <rFont val="ＭＳ Ｐゴシック"/>
        <family val="3"/>
        <charset val="128"/>
        <scheme val="minor"/>
      </rPr>
      <t>⇒出庫の論理削除</t>
    </r>
    <rPh sb="0" eb="2">
      <t>ゲンジョウ</t>
    </rPh>
    <rPh sb="3" eb="5">
      <t>シュッコ</t>
    </rPh>
    <rPh sb="9" eb="11">
      <t>サクジョ</t>
    </rPh>
    <rPh sb="18" eb="20">
      <t>ブツリ</t>
    </rPh>
    <rPh sb="20" eb="22">
      <t>サクジョ</t>
    </rPh>
    <rPh sb="23" eb="25">
      <t>シヨウ</t>
    </rPh>
    <rPh sb="32" eb="34">
      <t>ロンリ</t>
    </rPh>
    <rPh sb="34" eb="36">
      <t>サクジョ</t>
    </rPh>
    <rPh sb="37" eb="39">
      <t>コウリョ</t>
    </rPh>
    <rPh sb="50" eb="51">
      <t>ホン</t>
    </rPh>
    <rPh sb="51" eb="53">
      <t>シヨウ</t>
    </rPh>
    <rPh sb="54" eb="56">
      <t>ヘンコウ</t>
    </rPh>
    <rPh sb="57" eb="59">
      <t>コウリョ</t>
    </rPh>
    <rPh sb="60" eb="62">
      <t>コウスウ</t>
    </rPh>
    <rPh sb="63" eb="64">
      <t>オオ</t>
    </rPh>
    <rPh sb="68" eb="69">
      <t>タメ</t>
    </rPh>
    <rPh sb="70" eb="71">
      <t>モウ</t>
    </rPh>
    <rPh sb="72" eb="73">
      <t>ワケ</t>
    </rPh>
    <rPh sb="80" eb="82">
      <t>コンカイ</t>
    </rPh>
    <rPh sb="82" eb="85">
      <t>タイショウガイ</t>
    </rPh>
    <rPh sb="89" eb="90">
      <t>イタダ</t>
    </rPh>
    <rPh sb="97" eb="99">
      <t>シュッコ</t>
    </rPh>
    <rPh sb="100" eb="102">
      <t>ロンリ</t>
    </rPh>
    <rPh sb="102" eb="104">
      <t>サクジョ</t>
    </rPh>
    <phoneticPr fontId="3"/>
  </si>
  <si>
    <t>売上入力で分析方法で勘定科目が確定できるので、分析方法を入力したら自動で勘定科目が入力されるように設定できないか。</t>
    <rPh sb="0" eb="2">
      <t>ウリアゲ</t>
    </rPh>
    <rPh sb="2" eb="4">
      <t>ニュウリョク</t>
    </rPh>
    <rPh sb="5" eb="7">
      <t>ブンセキ</t>
    </rPh>
    <rPh sb="7" eb="9">
      <t>ホウホウ</t>
    </rPh>
    <rPh sb="10" eb="12">
      <t>カンジョウ</t>
    </rPh>
    <rPh sb="12" eb="14">
      <t>カモク</t>
    </rPh>
    <rPh sb="15" eb="17">
      <t>カクテイ</t>
    </rPh>
    <rPh sb="23" eb="25">
      <t>ブンセキ</t>
    </rPh>
    <rPh sb="25" eb="27">
      <t>ホウホウ</t>
    </rPh>
    <rPh sb="28" eb="30">
      <t>ニュウリョク</t>
    </rPh>
    <rPh sb="33" eb="35">
      <t>ジドウ</t>
    </rPh>
    <rPh sb="36" eb="38">
      <t>カンジョウ</t>
    </rPh>
    <rPh sb="38" eb="40">
      <t>カモク</t>
    </rPh>
    <rPh sb="41" eb="43">
      <t>ニュウリョク</t>
    </rPh>
    <rPh sb="49" eb="51">
      <t>セッテイ</t>
    </rPh>
    <phoneticPr fontId="3"/>
  </si>
  <si>
    <r>
      <t xml:space="preserve">分析方法は名称で保持しており、紐付けが難しくなっております。
マスタ整備の検討も必要となる為、申し訳ありませんが、今回対象外とさせて頂きます。
</t>
    </r>
    <r>
      <rPr>
        <b/>
        <sz val="11"/>
        <color rgb="FFFF0000"/>
        <rFont val="ＭＳ Ｐゴシック"/>
        <family val="3"/>
        <charset val="128"/>
        <scheme val="minor"/>
      </rPr>
      <t>⇒分析方法のコード化と併せて検討</t>
    </r>
    <rPh sb="0" eb="2">
      <t>ブンセキ</t>
    </rPh>
    <rPh sb="2" eb="4">
      <t>ホウホウ</t>
    </rPh>
    <rPh sb="5" eb="7">
      <t>メイショウ</t>
    </rPh>
    <rPh sb="8" eb="10">
      <t>ホジ</t>
    </rPh>
    <rPh sb="15" eb="16">
      <t>ヒモ</t>
    </rPh>
    <rPh sb="16" eb="17">
      <t>ヅ</t>
    </rPh>
    <rPh sb="19" eb="20">
      <t>ムズカ</t>
    </rPh>
    <rPh sb="34" eb="36">
      <t>セイビ</t>
    </rPh>
    <rPh sb="37" eb="39">
      <t>ケントウ</t>
    </rPh>
    <rPh sb="40" eb="42">
      <t>ヒツヨウ</t>
    </rPh>
    <rPh sb="45" eb="46">
      <t>タメ</t>
    </rPh>
    <rPh sb="47" eb="48">
      <t>モウ</t>
    </rPh>
    <rPh sb="49" eb="50">
      <t>ワケ</t>
    </rPh>
    <rPh sb="57" eb="59">
      <t>コンカイ</t>
    </rPh>
    <rPh sb="59" eb="62">
      <t>タイショウガイ</t>
    </rPh>
    <rPh sb="66" eb="67">
      <t>イタダ</t>
    </rPh>
    <rPh sb="74" eb="76">
      <t>ブンセキ</t>
    </rPh>
    <rPh sb="76" eb="78">
      <t>ホウホウ</t>
    </rPh>
    <rPh sb="82" eb="83">
      <t>カ</t>
    </rPh>
    <rPh sb="84" eb="85">
      <t>アワ</t>
    </rPh>
    <rPh sb="87" eb="89">
      <t>ケントウ</t>
    </rPh>
    <phoneticPr fontId="3"/>
  </si>
  <si>
    <t>売上検索で営業部が使用する売上集計票の帳票作成が必要</t>
    <rPh sb="0" eb="2">
      <t>ウリアゲ</t>
    </rPh>
    <rPh sb="2" eb="4">
      <t>ケンサク</t>
    </rPh>
    <rPh sb="5" eb="7">
      <t>エイギョウ</t>
    </rPh>
    <rPh sb="7" eb="8">
      <t>ブ</t>
    </rPh>
    <rPh sb="9" eb="11">
      <t>シヨウ</t>
    </rPh>
    <rPh sb="13" eb="15">
      <t>ウリアゲ</t>
    </rPh>
    <rPh sb="15" eb="17">
      <t>シュウケイ</t>
    </rPh>
    <rPh sb="17" eb="18">
      <t>ヒョウ</t>
    </rPh>
    <rPh sb="19" eb="21">
      <t>チョウヒョウ</t>
    </rPh>
    <rPh sb="21" eb="23">
      <t>サクセイ</t>
    </rPh>
    <rPh sb="24" eb="26">
      <t>ヒツヨウ</t>
    </rPh>
    <phoneticPr fontId="3"/>
  </si>
  <si>
    <r>
      <t xml:space="preserve">別途相談
</t>
    </r>
    <r>
      <rPr>
        <b/>
        <sz val="11"/>
        <color rgb="FFFF0000"/>
        <rFont val="ＭＳ Ｐゴシック"/>
        <family val="3"/>
        <charset val="128"/>
        <scheme val="minor"/>
      </rPr>
      <t>⇒帳票１つ追加を想定として試算</t>
    </r>
    <rPh sb="0" eb="2">
      <t>ベット</t>
    </rPh>
    <rPh sb="2" eb="4">
      <t>ソウダン</t>
    </rPh>
    <rPh sb="7" eb="9">
      <t>チョウヒョウ</t>
    </rPh>
    <rPh sb="11" eb="13">
      <t>ツイカ</t>
    </rPh>
    <rPh sb="14" eb="16">
      <t>ソウテイ</t>
    </rPh>
    <rPh sb="19" eb="21">
      <t>シサン</t>
    </rPh>
    <phoneticPr fontId="3"/>
  </si>
  <si>
    <t>マスタ等を追加し分析依頼書発行時に分析方法の情報を基に分析項目を登録したマスタ順に変更する改造を行いたい。</t>
    <rPh sb="3" eb="4">
      <t>トウ</t>
    </rPh>
    <rPh sb="5" eb="7">
      <t>ツイカ</t>
    </rPh>
    <rPh sb="8" eb="10">
      <t>ブンセキ</t>
    </rPh>
    <rPh sb="10" eb="12">
      <t>イライ</t>
    </rPh>
    <rPh sb="12" eb="13">
      <t>ショ</t>
    </rPh>
    <rPh sb="13" eb="15">
      <t>ハッコウ</t>
    </rPh>
    <rPh sb="15" eb="16">
      <t>ジ</t>
    </rPh>
    <rPh sb="17" eb="19">
      <t>ブンセキ</t>
    </rPh>
    <rPh sb="19" eb="21">
      <t>ホウホウ</t>
    </rPh>
    <rPh sb="22" eb="24">
      <t>ジョウホウ</t>
    </rPh>
    <rPh sb="25" eb="26">
      <t>モト</t>
    </rPh>
    <rPh sb="27" eb="29">
      <t>ブンセキ</t>
    </rPh>
    <rPh sb="29" eb="31">
      <t>コウモク</t>
    </rPh>
    <rPh sb="32" eb="34">
      <t>トウロク</t>
    </rPh>
    <rPh sb="39" eb="40">
      <t>ジュン</t>
    </rPh>
    <rPh sb="41" eb="43">
      <t>ヘンコウ</t>
    </rPh>
    <rPh sb="45" eb="47">
      <t>カイゾウ</t>
    </rPh>
    <rPh sb="48" eb="49">
      <t>オコナ</t>
    </rPh>
    <phoneticPr fontId="3"/>
  </si>
  <si>
    <r>
      <t xml:space="preserve">別途協議
</t>
    </r>
    <r>
      <rPr>
        <b/>
        <sz val="11"/>
        <color rgb="FFFF0000"/>
        <rFont val="ＭＳ Ｐゴシック"/>
        <family val="3"/>
        <charset val="128"/>
        <scheme val="minor"/>
      </rPr>
      <t>⇒分析方法のコード化と併せて検討
マスタを追加し、分析方法を基にした並べ替えを実施
保存時に強制的に並べ替えをされる仕様で試算する</t>
    </r>
    <rPh sb="0" eb="2">
      <t>ベット</t>
    </rPh>
    <rPh sb="2" eb="4">
      <t>キョウギ</t>
    </rPh>
    <rPh sb="7" eb="9">
      <t>ブンセキ</t>
    </rPh>
    <rPh sb="9" eb="11">
      <t>ホウホウ</t>
    </rPh>
    <rPh sb="15" eb="16">
      <t>カ</t>
    </rPh>
    <rPh sb="17" eb="18">
      <t>アワ</t>
    </rPh>
    <rPh sb="20" eb="22">
      <t>ケントウ</t>
    </rPh>
    <rPh sb="27" eb="29">
      <t>ツイカ</t>
    </rPh>
    <rPh sb="31" eb="33">
      <t>ブンセキ</t>
    </rPh>
    <rPh sb="33" eb="35">
      <t>ホウホウ</t>
    </rPh>
    <rPh sb="36" eb="37">
      <t>モト</t>
    </rPh>
    <rPh sb="40" eb="41">
      <t>ナラ</t>
    </rPh>
    <rPh sb="42" eb="43">
      <t>カ</t>
    </rPh>
    <rPh sb="45" eb="47">
      <t>ジッシ</t>
    </rPh>
    <rPh sb="48" eb="50">
      <t>ホゾン</t>
    </rPh>
    <rPh sb="50" eb="51">
      <t>ジ</t>
    </rPh>
    <rPh sb="52" eb="54">
      <t>キョウセイ</t>
    </rPh>
    <rPh sb="54" eb="55">
      <t>テキ</t>
    </rPh>
    <rPh sb="56" eb="57">
      <t>ナラ</t>
    </rPh>
    <rPh sb="58" eb="59">
      <t>カ</t>
    </rPh>
    <rPh sb="64" eb="66">
      <t>シヨウ</t>
    </rPh>
    <rPh sb="67" eb="69">
      <t>シサン</t>
    </rPh>
    <phoneticPr fontId="3"/>
  </si>
  <si>
    <t>見積り</t>
    <rPh sb="0" eb="2">
      <t>ミツ</t>
    </rPh>
    <phoneticPr fontId="3"/>
  </si>
  <si>
    <t>見積ヘッダの入力欄に見積書に反映されないメモ欄が欲しい</t>
    <rPh sb="0" eb="2">
      <t>ミツモリ</t>
    </rPh>
    <rPh sb="6" eb="8">
      <t>ニュウリョク</t>
    </rPh>
    <rPh sb="8" eb="9">
      <t>ラン</t>
    </rPh>
    <rPh sb="10" eb="12">
      <t>ミツモリ</t>
    </rPh>
    <rPh sb="12" eb="13">
      <t>ショ</t>
    </rPh>
    <rPh sb="14" eb="16">
      <t>ハンエイ</t>
    </rPh>
    <rPh sb="22" eb="23">
      <t>ラン</t>
    </rPh>
    <rPh sb="24" eb="25">
      <t>ホ</t>
    </rPh>
    <phoneticPr fontId="3"/>
  </si>
  <si>
    <t>工数を試算</t>
    <rPh sb="0" eb="2">
      <t>コウスウ</t>
    </rPh>
    <rPh sb="3" eb="5">
      <t>シサン</t>
    </rPh>
    <phoneticPr fontId="3"/>
  </si>
  <si>
    <t>池田</t>
    <rPh sb="0" eb="2">
      <t>イケダ</t>
    </rPh>
    <phoneticPr fontId="3"/>
  </si>
  <si>
    <t>分析依頼書で試料ごとに任意の情報を入れられるようにならないか</t>
    <phoneticPr fontId="3"/>
  </si>
  <si>
    <t>川口</t>
    <rPh sb="0" eb="2">
      <t>カワグチ</t>
    </rPh>
    <phoneticPr fontId="3"/>
  </si>
  <si>
    <t>No.</t>
    <phoneticPr fontId="3"/>
  </si>
  <si>
    <t>対象機能</t>
    <rPh sb="0" eb="2">
      <t>タイショウ</t>
    </rPh>
    <rPh sb="2" eb="4">
      <t>キノウ</t>
    </rPh>
    <phoneticPr fontId="3"/>
  </si>
  <si>
    <t>概要</t>
    <rPh sb="0" eb="2">
      <t>ガイヨウ</t>
    </rPh>
    <phoneticPr fontId="3"/>
  </si>
  <si>
    <t>対象画面</t>
    <rPh sb="0" eb="2">
      <t>タイショウ</t>
    </rPh>
    <rPh sb="2" eb="4">
      <t>ガメン</t>
    </rPh>
    <phoneticPr fontId="3"/>
  </si>
  <si>
    <t>元ネタ</t>
    <rPh sb="0" eb="1">
      <t>モト</t>
    </rPh>
    <phoneticPr fontId="3"/>
  </si>
  <si>
    <t>分析方法CD化対応</t>
    <rPh sb="0" eb="2">
      <t>ブンセキ</t>
    </rPh>
    <rPh sb="2" eb="4">
      <t>ホウホウ</t>
    </rPh>
    <rPh sb="6" eb="7">
      <t>カ</t>
    </rPh>
    <rPh sb="7" eb="9">
      <t>タイオウ</t>
    </rPh>
    <phoneticPr fontId="3"/>
  </si>
  <si>
    <t>分析依頼検索</t>
    <rPh sb="0" eb="2">
      <t>ブンセキ</t>
    </rPh>
    <rPh sb="2" eb="4">
      <t>イライ</t>
    </rPh>
    <rPh sb="4" eb="6">
      <t>ケンサク</t>
    </rPh>
    <phoneticPr fontId="3"/>
  </si>
  <si>
    <t>分析依頼検索
分析依頼入力
分析ノート検索
項目別サンプルリスト
裏書ラベル検索
売上検索
売上入力</t>
    <rPh sb="0" eb="2">
      <t>ブンセキ</t>
    </rPh>
    <rPh sb="2" eb="4">
      <t>イライ</t>
    </rPh>
    <rPh sb="4" eb="6">
      <t>ケンサク</t>
    </rPh>
    <rPh sb="7" eb="9">
      <t>ブンセキ</t>
    </rPh>
    <rPh sb="9" eb="11">
      <t>イライ</t>
    </rPh>
    <rPh sb="11" eb="13">
      <t>ニュウリョク</t>
    </rPh>
    <rPh sb="14" eb="16">
      <t>ブンセキ</t>
    </rPh>
    <rPh sb="19" eb="21">
      <t>ケンサク</t>
    </rPh>
    <rPh sb="22" eb="24">
      <t>コウモク</t>
    </rPh>
    <rPh sb="24" eb="25">
      <t>ベツ</t>
    </rPh>
    <rPh sb="33" eb="35">
      <t>ウラガキ</t>
    </rPh>
    <rPh sb="38" eb="40">
      <t>ケンサク</t>
    </rPh>
    <rPh sb="41" eb="43">
      <t>ウリアゲ</t>
    </rPh>
    <rPh sb="43" eb="45">
      <t>ケンサク</t>
    </rPh>
    <rPh sb="46" eb="48">
      <t>ウリアゲ</t>
    </rPh>
    <rPh sb="48" eb="50">
      <t>ニュウリョク</t>
    </rPh>
    <phoneticPr fontId="3"/>
  </si>
  <si>
    <t>分析依頼入力 枝番備考追加対応</t>
    <rPh sb="0" eb="2">
      <t>ブンセキ</t>
    </rPh>
    <rPh sb="2" eb="4">
      <t>イライ</t>
    </rPh>
    <rPh sb="4" eb="6">
      <t>ニュウリョク</t>
    </rPh>
    <rPh sb="7" eb="8">
      <t>エダ</t>
    </rPh>
    <rPh sb="8" eb="9">
      <t>バン</t>
    </rPh>
    <rPh sb="9" eb="11">
      <t>ビコウ</t>
    </rPh>
    <rPh sb="11" eb="13">
      <t>ツイカ</t>
    </rPh>
    <rPh sb="13" eb="15">
      <t>タイオウ</t>
    </rPh>
    <phoneticPr fontId="3"/>
  </si>
  <si>
    <t>分析依頼検索
分析依頼入力</t>
    <phoneticPr fontId="3"/>
  </si>
  <si>
    <t>分析依頼検索</t>
    <phoneticPr fontId="3"/>
  </si>
  <si>
    <t>裏書ラベル検索</t>
    <rPh sb="0" eb="2">
      <t>ウラガキ</t>
    </rPh>
    <rPh sb="5" eb="7">
      <t>ケンサク</t>
    </rPh>
    <phoneticPr fontId="3"/>
  </si>
  <si>
    <t>在庫管理帳票追加対応</t>
    <rPh sb="0" eb="2">
      <t>ザイコ</t>
    </rPh>
    <rPh sb="2" eb="4">
      <t>カンリ</t>
    </rPh>
    <rPh sb="4" eb="6">
      <t>チョウヒョウ</t>
    </rPh>
    <rPh sb="6" eb="8">
      <t>ツイカ</t>
    </rPh>
    <rPh sb="8" eb="10">
      <t>タイオウ</t>
    </rPh>
    <phoneticPr fontId="3"/>
  </si>
  <si>
    <t>裏書ラベルレイアウト変更対応</t>
    <rPh sb="0" eb="2">
      <t>ウラガキ</t>
    </rPh>
    <rPh sb="10" eb="12">
      <t>ヘンコウ</t>
    </rPh>
    <rPh sb="12" eb="14">
      <t>タイオウ</t>
    </rPh>
    <phoneticPr fontId="3"/>
  </si>
  <si>
    <t>受付ステータス登録者の検索項目追加対応</t>
    <rPh sb="0" eb="2">
      <t>ウケツケ</t>
    </rPh>
    <rPh sb="7" eb="9">
      <t>トウロク</t>
    </rPh>
    <rPh sb="9" eb="10">
      <t>シャ</t>
    </rPh>
    <rPh sb="11" eb="13">
      <t>ケンサク</t>
    </rPh>
    <rPh sb="13" eb="15">
      <t>コウモク</t>
    </rPh>
    <rPh sb="15" eb="17">
      <t>ツイカ</t>
    </rPh>
    <rPh sb="17" eb="19">
      <t>タイオウ</t>
    </rPh>
    <phoneticPr fontId="3"/>
  </si>
  <si>
    <t>在庫検索</t>
    <rPh sb="0" eb="2">
      <t>ザイコ</t>
    </rPh>
    <rPh sb="2" eb="4">
      <t>ケンサク</t>
    </rPh>
    <phoneticPr fontId="3"/>
  </si>
  <si>
    <t>出庫の論理削除機能追加対応</t>
    <rPh sb="0" eb="2">
      <t>シュッコ</t>
    </rPh>
    <rPh sb="3" eb="5">
      <t>ロンリ</t>
    </rPh>
    <rPh sb="5" eb="7">
      <t>サクジョ</t>
    </rPh>
    <rPh sb="7" eb="9">
      <t>キノウ</t>
    </rPh>
    <rPh sb="9" eb="11">
      <t>ツイカ</t>
    </rPh>
    <rPh sb="11" eb="13">
      <t>タイオウ</t>
    </rPh>
    <phoneticPr fontId="3"/>
  </si>
  <si>
    <t>試薬出庫入力
試薬出庫検索</t>
    <rPh sb="0" eb="2">
      <t>シヤク</t>
    </rPh>
    <rPh sb="2" eb="4">
      <t>シュッコ</t>
    </rPh>
    <rPh sb="4" eb="6">
      <t>ニュウリョク</t>
    </rPh>
    <rPh sb="7" eb="9">
      <t>シヤク</t>
    </rPh>
    <rPh sb="9" eb="11">
      <t>シュッコ</t>
    </rPh>
    <rPh sb="11" eb="13">
      <t>ケンサク</t>
    </rPh>
    <phoneticPr fontId="3"/>
  </si>
  <si>
    <t>売上勘定科目自動連動対応</t>
    <rPh sb="0" eb="2">
      <t>ウリアゲ</t>
    </rPh>
    <rPh sb="2" eb="4">
      <t>カンジョウ</t>
    </rPh>
    <rPh sb="4" eb="6">
      <t>カモク</t>
    </rPh>
    <rPh sb="6" eb="8">
      <t>ジドウ</t>
    </rPh>
    <rPh sb="8" eb="10">
      <t>レンドウ</t>
    </rPh>
    <rPh sb="10" eb="12">
      <t>タイオウ</t>
    </rPh>
    <phoneticPr fontId="3"/>
  </si>
  <si>
    <t>売上計上データ検索
売上入力</t>
    <rPh sb="0" eb="2">
      <t>ウリアゲ</t>
    </rPh>
    <rPh sb="2" eb="4">
      <t>ケイジョウ</t>
    </rPh>
    <rPh sb="7" eb="9">
      <t>ケンサク</t>
    </rPh>
    <rPh sb="10" eb="12">
      <t>ウリアゲ</t>
    </rPh>
    <rPh sb="12" eb="14">
      <t>ニュウリョク</t>
    </rPh>
    <phoneticPr fontId="3"/>
  </si>
  <si>
    <t>売上集計表出力対応</t>
    <rPh sb="0" eb="2">
      <t>ウリアゲ</t>
    </rPh>
    <rPh sb="2" eb="4">
      <t>シュウケイ</t>
    </rPh>
    <rPh sb="4" eb="5">
      <t>ヒョウ</t>
    </rPh>
    <rPh sb="5" eb="7">
      <t>シュツリョク</t>
    </rPh>
    <rPh sb="7" eb="9">
      <t>タイオウ</t>
    </rPh>
    <phoneticPr fontId="3"/>
  </si>
  <si>
    <t>売上検索</t>
    <rPh sb="0" eb="2">
      <t>ウリアゲ</t>
    </rPh>
    <rPh sb="2" eb="4">
      <t>ケンサク</t>
    </rPh>
    <phoneticPr fontId="3"/>
  </si>
  <si>
    <t>分析項目並べ替え機能追加対応</t>
    <rPh sb="0" eb="2">
      <t>ブンセキ</t>
    </rPh>
    <rPh sb="2" eb="4">
      <t>コウモク</t>
    </rPh>
    <rPh sb="4" eb="5">
      <t>ナラ</t>
    </rPh>
    <rPh sb="6" eb="7">
      <t>カ</t>
    </rPh>
    <rPh sb="8" eb="10">
      <t>キノウ</t>
    </rPh>
    <rPh sb="10" eb="12">
      <t>ツイカ</t>
    </rPh>
    <rPh sb="12" eb="14">
      <t>タイオウ</t>
    </rPh>
    <phoneticPr fontId="3"/>
  </si>
  <si>
    <t>分析依頼入力</t>
    <rPh sb="0" eb="2">
      <t>ブンセキ</t>
    </rPh>
    <rPh sb="2" eb="4">
      <t>イライ</t>
    </rPh>
    <rPh sb="4" eb="6">
      <t>ニュウリョク</t>
    </rPh>
    <phoneticPr fontId="3"/>
  </si>
  <si>
    <t>見積メモ項目追加対応</t>
    <rPh sb="0" eb="2">
      <t>ミツモリ</t>
    </rPh>
    <rPh sb="4" eb="6">
      <t>コウモク</t>
    </rPh>
    <rPh sb="6" eb="8">
      <t>ツイカ</t>
    </rPh>
    <rPh sb="8" eb="10">
      <t>タイオウ</t>
    </rPh>
    <phoneticPr fontId="3"/>
  </si>
  <si>
    <t>見積入力
見積検索</t>
    <rPh sb="0" eb="2">
      <t>ミツモリ</t>
    </rPh>
    <rPh sb="2" eb="4">
      <t>ニュウリョク</t>
    </rPh>
    <rPh sb="5" eb="7">
      <t>ミツモリ</t>
    </rPh>
    <rPh sb="7" eb="9">
      <t>ケンサク</t>
    </rPh>
    <phoneticPr fontId="3"/>
  </si>
  <si>
    <t>枝番ジャンプ機能追加対応</t>
    <rPh sb="0" eb="1">
      <t>エダ</t>
    </rPh>
    <rPh sb="1" eb="2">
      <t>バン</t>
    </rPh>
    <rPh sb="6" eb="8">
      <t>キノウ</t>
    </rPh>
    <rPh sb="8" eb="10">
      <t>ツイカ</t>
    </rPh>
    <rPh sb="10" eb="12">
      <t>タイオウ</t>
    </rPh>
    <phoneticPr fontId="3"/>
  </si>
  <si>
    <t>予算コード手入力化対応</t>
    <rPh sb="0" eb="2">
      <t>ヨサン</t>
    </rPh>
    <rPh sb="5" eb="6">
      <t>テ</t>
    </rPh>
    <rPh sb="6" eb="8">
      <t>ニュウリョク</t>
    </rPh>
    <rPh sb="8" eb="9">
      <t>カ</t>
    </rPh>
    <rPh sb="9" eb="11">
      <t>タイオウ</t>
    </rPh>
    <phoneticPr fontId="3"/>
  </si>
  <si>
    <t>日付手入力対応</t>
    <rPh sb="0" eb="2">
      <t>ヒヅケ</t>
    </rPh>
    <rPh sb="2" eb="3">
      <t>テ</t>
    </rPh>
    <rPh sb="3" eb="5">
      <t>ニュウリョク</t>
    </rPh>
    <rPh sb="5" eb="7">
      <t>タイオウ</t>
    </rPh>
    <phoneticPr fontId="3"/>
  </si>
  <si>
    <t>購買申請検索
購買申請入力</t>
    <rPh sb="0" eb="2">
      <t>コウバイ</t>
    </rPh>
    <rPh sb="2" eb="4">
      <t>シンセイ</t>
    </rPh>
    <rPh sb="4" eb="6">
      <t>ケンサク</t>
    </rPh>
    <rPh sb="7" eb="9">
      <t>コウバイ</t>
    </rPh>
    <rPh sb="9" eb="11">
      <t>シンセイ</t>
    </rPh>
    <rPh sb="11" eb="13">
      <t>ニュウリョク</t>
    </rPh>
    <phoneticPr fontId="3"/>
  </si>
  <si>
    <t>-</t>
    <phoneticPr fontId="3"/>
  </si>
  <si>
    <t>○</t>
    <phoneticPr fontId="3"/>
  </si>
  <si>
    <t>B</t>
    <phoneticPr fontId="3"/>
  </si>
  <si>
    <t>C</t>
    <phoneticPr fontId="3"/>
  </si>
  <si>
    <t>D</t>
    <phoneticPr fontId="3"/>
  </si>
  <si>
    <t>Ｅ</t>
    <phoneticPr fontId="3"/>
  </si>
  <si>
    <t>E</t>
    <phoneticPr fontId="3"/>
  </si>
  <si>
    <t>一部制限画面を除き全体を対象</t>
    <rPh sb="0" eb="2">
      <t>イチブ</t>
    </rPh>
    <rPh sb="2" eb="4">
      <t>セイゲン</t>
    </rPh>
    <rPh sb="4" eb="6">
      <t>ガメン</t>
    </rPh>
    <rPh sb="7" eb="8">
      <t>ノゾ</t>
    </rPh>
    <rPh sb="9" eb="11">
      <t>ゼンタイ</t>
    </rPh>
    <rPh sb="12" eb="14">
      <t>タイショウ</t>
    </rPh>
    <phoneticPr fontId="3"/>
  </si>
  <si>
    <t>分析依頼入力
売上入力
データ変換
分析依頼検索
分析ノート検索
項目別サンプルリスト
裏書ラベル検索
売上検索</t>
    <rPh sb="0" eb="2">
      <t>ブンセキ</t>
    </rPh>
    <rPh sb="2" eb="4">
      <t>イライ</t>
    </rPh>
    <rPh sb="4" eb="6">
      <t>ニュウリョク</t>
    </rPh>
    <rPh sb="7" eb="9">
      <t>ウリアゲ</t>
    </rPh>
    <rPh sb="9" eb="11">
      <t>ニュウリョク</t>
    </rPh>
    <rPh sb="15" eb="17">
      <t>ヘンカン</t>
    </rPh>
    <phoneticPr fontId="3"/>
  </si>
  <si>
    <t>並べ替えマスタメンテ</t>
    <rPh sb="0" eb="1">
      <t>ナラ</t>
    </rPh>
    <rPh sb="2" eb="3">
      <t>カ</t>
    </rPh>
    <phoneticPr fontId="3"/>
  </si>
  <si>
    <t>工程</t>
    <rPh sb="0" eb="2">
      <t>コウテイ</t>
    </rPh>
    <phoneticPr fontId="3"/>
  </si>
  <si>
    <t>詳細</t>
    <rPh sb="0" eb="2">
      <t>ショウサイ</t>
    </rPh>
    <phoneticPr fontId="3"/>
  </si>
  <si>
    <t>対象</t>
    <rPh sb="0" eb="2">
      <t>タイショウ</t>
    </rPh>
    <phoneticPr fontId="3"/>
  </si>
  <si>
    <t>テーブル保存情報変更（文字列→CD）</t>
    <rPh sb="4" eb="6">
      <t>ホゾン</t>
    </rPh>
    <rPh sb="6" eb="8">
      <t>ジョウホウ</t>
    </rPh>
    <rPh sb="8" eb="10">
      <t>ヘンコウ</t>
    </rPh>
    <rPh sb="11" eb="14">
      <t>モジレツ</t>
    </rPh>
    <phoneticPr fontId="3"/>
  </si>
  <si>
    <t>備考1</t>
    <rPh sb="0" eb="2">
      <t>ビコウ</t>
    </rPh>
    <phoneticPr fontId="3"/>
  </si>
  <si>
    <t>備考2</t>
    <rPh sb="0" eb="2">
      <t>ビコウ</t>
    </rPh>
    <phoneticPr fontId="3"/>
  </si>
  <si>
    <t>備考3</t>
    <rPh sb="0" eb="2">
      <t>ビコウ</t>
    </rPh>
    <phoneticPr fontId="3"/>
  </si>
  <si>
    <t xml:space="preserve">-- T_URIAGE_H更新クエリ
UPDATE T_URIAGE_H SET BUNSEKI_HOHO = '1' WHERE BUNSEKI_HOHO = 'S49環告64号(排水)';
UPDATE T_URIAGE_H SET BUNSEKI_HOHO = '2' WHERE BUNSEKI_HOHO = 'S46環告59号(公共用水域)';
UPDATE T_URIAGE_H SET BUNSEKI_HOHO = '3' WHERE BUNSEKI_HOHO = 'H9環告10号(地下水)';
UPDATE T_URIAGE_H SET BUNSEKI_HOHO = '4' WHERE BUNSEKI_HOHO = 'H3環告46号(土壌汚染)';
UPDATE T_URIAGE_H SET BUNSEKI_HOHO = '5' WHERE BUNSEKI_HOHO = 'H15環告17号(土対法 地下水)';
UPDATE T_URIAGE_H SET BUNSEKI_HOHO = '6' WHERE BUNSEKI_HOHO = 'H15環告18号(土対法 土壌溶出量)';
UPDATE T_URIAGE_H SET BUNSEKI_HOHO = '7' WHERE BUNSEKI_HOHO = 'H15環告19号(土対法 土壌含有量)';
UPDATE T_URIAGE_H SET BUNSEKI_HOHO = '8' WHERE BUNSEKI_HOHO = '環境庁告示第13号による溶出試験';
UPDATE T_URIAGE_H SET BUNSEKI_HOHO = '8' WHERE BUNSEKI_HOHO = 'S48環告13号(産廃の溶出)';
UPDATE T_URIAGE_H SET BUNSEKI_HOHO = '9' WHERE BUNSEKI_HOHO = 'JIS K 0101(工業用水)';
UPDATE T_URIAGE_H SET BUNSEKI_HOHO = '10' WHERE BUNSEKI_HOHO = 'JIS K 0102(工場排水)';
UPDATE T_URIAGE_H SET BUNSEKI_HOHO = '11' WHERE BUNSEKI_HOHO = '飲料水';
UPDATE T_URIAGE_H SET BUNSEKI_HOHO = '12' WHERE BUNSEKI_HOHO = '上水試験法';
UPDATE T_URIAGE_H SET BUNSEKI_HOHO = '13' WHERE BUNSEKI_HOHO = '下水試験法';
UPDATE T_URIAGE_H SET BUNSEKI_HOHO = '14' WHERE BUNSEKI_HOHO = 'ﾌﾟｰﾙ水';
UPDATE T_URIAGE_H SET BUNSEKI_HOHO = '15' WHERE BUNSEKI_HOHO = '底質調査法';
UPDATE T_URIAGE_H SET BUNSEKI_HOHO = '16' WHERE BUNSEKI_HOHO = '特定地下浸透水(H1環告39号)';
UPDATE T_URIAGE_H SET BUNSEKI_HOHO = '17' WHERE BUNSEKI_HOHO = '地下水浄化(H8環告55号)';
UPDATE T_URIAGE_H SET BUNSEKI_HOHO = '18' WHERE BUNSEKI_HOHO = '処分場周辺の地下水(H10環・厚告1号)';
UPDATE T_URIAGE_H SET BUNSEKI_HOHO = '19' WHERE BUNSEKI_HOHO = '日本薬局方第17改正による溶出試験';
UPDATE T_URIAGE_H SET BUNSEKI_HOHO = '19' WHERE BUNSEKI_HOHO = '日本薬局方第16改正による';
UPDATE T_URIAGE_H SET BUNSEKI_HOHO = '19' WHERE BUNSEKI_HOHO = '日本薬局方第16改正による溶出試験';
UPDATE T_URIAGE_H SET BUNSEKI_HOHO = '20' WHERE BUNSEKI_HOHO = '大気・排ｶﾞｽ測定';
UPDATE T_URIAGE_H SET BUNSEKI_HOHO = '21' WHERE BUNSEKI_HOHO = '作業環境測定';
UPDATE T_URIAGE_H SET BUNSEKI_HOHO = '22' WHERE BUNSEKI_HOHO = '騒音・振動';
UPDATE T_URIAGE_H SET BUNSEKI_HOHO = '23' WHERE BUNSEKI_HOHO = '悪臭・臭気';
UPDATE T_URIAGE_H SET BUNSEKI_HOHO = '24' WHERE BUNSEKI_HOHO = '圧縮空気';
UPDATE T_URIAGE_H SET BUNSEKI_HOHO = '25' WHERE BUNSEKI_HOHO = 'ｼｯｸﾊｳｽ';
UPDATE T_URIAGE_H SET BUNSEKI_HOHO = '26' WHERE BUNSEKI_HOHO = 'ﾀﾞｲｵｷｼﾝ類(DXNs)';
UPDATE T_URIAGE_H SET BUNSEKI_HOHO = '27' WHERE BUNSEKI_HOHO = 'ｱｽﾍﾞｽﾄ(石綿)';
UPDATE T_URIAGE_H SET BUNSEKI_HOHO = '28' WHERE BUNSEKI_HOHO = '油の分析';
UPDATE T_URIAGE_H SET BUNSEKI_HOHO = '29' WHERE BUNSEKI_HOHO = '食品衛生法';
UPDATE T_URIAGE_H SET BUNSEKI_HOHO = '30' WHERE BUNSEKI_HOHO = 'JIS S 3200-7(水道用器具)';
UPDATE T_URIAGE_H SET BUNSEKI_HOHO = '31' WHERE BUNSEKI_HOHO = '鉄鋼5元素';
UPDATE T_URIAGE_H SET BUNSEKI_HOHO = '32' WHERE BUNSEKI_HOHO = '鉄鋼成分分析';
UPDATE T_URIAGE_H SET BUNSEKI_HOHO = '33' WHERE BUNSEKI_HOHO = '非鉄成分分析';
UPDATE T_URIAGE_H SET BUNSEKI_HOHO = '34' WHERE BUNSEKI_HOHO = '土壌の腐食性評価';
UPDATE T_URIAGE_H SET BUNSEKI_HOHO = '35' WHERE BUNSEKI_HOHO = '肥料分析法';
UPDATE T_URIAGE_H SET BUNSEKI_HOHO = '36' WHERE BUNSEKI_HOHO = '異物・付着物分析';
UPDATE T_URIAGE_H SET BUNSEKI_HOHO = '36' WHERE BUNSEKI_HOHO = '異物分析';
UPDATE T_URIAGE_H SET BUNSEKI_HOHO = '37' WHERE BUNSEKI_HOHO = '試験片作成、試料調製のみ(分析無)';
UPDATE T_URIAGE_H SET BUNSEKI_HOHO = '37' WHERE BUNSEKI_HOHO = '試験片作成、試料調製のみ';
UPDATE T_URIAGE_H SET BUNSEKI_HOHO = '38' WHERE BUNSEKI_HOHO = '水質系分析';
UPDATE T_URIAGE_H SET BUNSEKI_HOHO = '39' WHERE BUNSEKI_HOHO = '大気・排ガス系分析';
UPDATE T_URIAGE_H SET BUNSEKI_HOHO = '40' WHERE BUNSEKI_HOHO = '成分系分析';
UPDATE T_URIAGE_H SET BUNSEKI_HOHO = '41' WHERE BUNSEKI_HOHO = '有機系分析';
UPDATE T_URIAGE_H SET BUNSEKI_HOHO = '42' WHERE BUNSEKI_HOHO = '熱分析';
UPDATE T_URIAGE_H SET BUNSEKI_HOHO = '43' WHERE BUNSEKI_HOHO = '材料・無機系分析';
UPDATE T_URIAGE_H SET BUNSEKI_HOHO = '43' WHERE BUNSEKI_HOHO = '無機・材料系分析';
UPDATE T_URIAGE_H SET BUNSEKI_HOHO = '44' WHERE BUNSEKI_HOHO = '分野混合分析';
UPDATE T_URIAGE_H SET BUNSEKI_HOHO = '45' WHERE BUNSEKI_HOHO = '油分測定';
UPDATE T_URIAGE_H SET BUNSEKI_HOHO = '46' WHERE BUNSEKI_HOHO = '販売商品';
UPDATE T_URIAGE_H SET BUNSEKI_HOHO = '47' WHERE BUNSEKI_HOHO = '工事';
UPDATE T_URIAGE_H SET BUNSEKI_HOHO = '48' WHERE BUNSEKI_HOHO = '機械・装置・機器';
UPDATE T_URIAGE_H SET BUNSEKI_HOHO = '49' WHERE BUNSEKI_HOHO = '作業・業務委託';
UPDATE T_URIAGE_H SET BUNSEKI_HOHO = '50' WHERE BUNSEKI_HOHO = 'ｾﾐﾅｰ・研修会・講習会';
UPDATE T_URIAGE_H SET BUNSEKI_HOHO = '' WHERE BUNSEKI_HOHO = 'テスト';
UPDATE T_URIAGE_H SET BUNSEKI_HOHO = '' WHERE BUNSEKI_HOHO = 'ＲｏＨＳ';
</t>
    <phoneticPr fontId="3"/>
  </si>
  <si>
    <t xml:space="preserve">-- T_BUN_JUCHU_H更新クエリ
UPDATE T_BUN_JUCHU_H SET BUNSEKI_HOHO = '1' WHERE BUNSEKI_HOHO = 'S49環告64号(排水)';
UPDATE T_BUN_JUCHU_H SET BUNSEKI_HOHO = '2' WHERE BUNSEKI_HOHO = 'S46環告59号(公共用水域)';
UPDATE T_BUN_JUCHU_H SET BUNSEKI_HOHO = '3' WHERE BUNSEKI_HOHO = 'H9環告10号(地下水)';
UPDATE T_BUN_JUCHU_H SET BUNSEKI_HOHO = '4' WHERE BUNSEKI_HOHO = 'H3環告46号(土壌汚染)';
UPDATE T_BUN_JUCHU_H SET BUNSEKI_HOHO = '5' WHERE BUNSEKI_HOHO = 'H15環告17号(土対法 地下水)';
UPDATE T_BUN_JUCHU_H SET BUNSEKI_HOHO = '6' WHERE BUNSEKI_HOHO = 'H15環告18号(土対法 土壌溶出量)';
UPDATE T_BUN_JUCHU_H SET BUNSEKI_HOHO = '7' WHERE BUNSEKI_HOHO = 'H15環告19号(土対法 土壌含有量)';
UPDATE T_BUN_JUCHU_H SET BUNSEKI_HOHO = '8' WHERE BUNSEKI_HOHO = '環境庁告示第13号による溶出試験';
UPDATE T_BUN_JUCHU_H SET BUNSEKI_HOHO = '8' WHERE BUNSEKI_HOHO = 'S48環告13号(産廃の溶出)';
UPDATE T_BUN_JUCHU_H SET BUNSEKI_HOHO = '9' WHERE BUNSEKI_HOHO = 'JIS K 0101(工業用水)';
UPDATE T_BUN_JUCHU_H SET BUNSEKI_HOHO = '10' WHERE BUNSEKI_HOHO = 'JIS K 0102(工場排水)';
UPDATE T_BUN_JUCHU_H SET BUNSEKI_HOHO = '11' WHERE BUNSEKI_HOHO = '飲料水';
UPDATE T_BUN_JUCHU_H SET BUNSEKI_HOHO = '12' WHERE BUNSEKI_HOHO = '上水試験法';
UPDATE T_BUN_JUCHU_H SET BUNSEKI_HOHO = '13' WHERE BUNSEKI_HOHO = '下水試験法';
UPDATE T_BUN_JUCHU_H SET BUNSEKI_HOHO = '14' WHERE BUNSEKI_HOHO = 'ﾌﾟｰﾙ水';
UPDATE T_BUN_JUCHU_H SET BUNSEKI_HOHO = '15' WHERE BUNSEKI_HOHO = '底質調査法';
UPDATE T_BUN_JUCHU_H SET BUNSEKI_HOHO = '16' WHERE BUNSEKI_HOHO = '特定地下浸透水(H1環告39号)';
UPDATE T_BUN_JUCHU_H SET BUNSEKI_HOHO = '17' WHERE BUNSEKI_HOHO = '地下水浄化(H8環告55号)';
UPDATE T_BUN_JUCHU_H SET BUNSEKI_HOHO = '18' WHERE BUNSEKI_HOHO = '処分場周辺の地下水(H10環・厚告1号)';
UPDATE T_BUN_JUCHU_H SET BUNSEKI_HOHO = '19' WHERE BUNSEKI_HOHO = '日本薬局方第17改正による溶出試験';
UPDATE T_BUN_JUCHU_H SET BUNSEKI_HOHO = '19' WHERE BUNSEKI_HOHO = '日本薬局方第16改正による';
UPDATE T_BUN_JUCHU_H SET BUNSEKI_HOHO = '19' WHERE BUNSEKI_HOHO = '日本薬局方第16改正による溶出試験';
UPDATE T_BUN_JUCHU_H SET BUNSEKI_HOHO = '20' WHERE BUNSEKI_HOHO = '大気・排ｶﾞｽ測定';
UPDATE T_BUN_JUCHU_H SET BUNSEKI_HOHO = '21' WHERE BUNSEKI_HOHO = '作業環境測定';
UPDATE T_BUN_JUCHU_H SET BUNSEKI_HOHO = '22' WHERE BUNSEKI_HOHO = '騒音・振動';
UPDATE T_BUN_JUCHU_H SET BUNSEKI_HOHO = '23' WHERE BUNSEKI_HOHO = '悪臭・臭気';
UPDATE T_BUN_JUCHU_H SET BUNSEKI_HOHO = '24' WHERE BUNSEKI_HOHO = '圧縮空気';
UPDATE T_BUN_JUCHU_H SET BUNSEKI_HOHO = '25' WHERE BUNSEKI_HOHO = 'ｼｯｸﾊｳｽ';
UPDATE T_BUN_JUCHU_H SET BUNSEKI_HOHO = '26' WHERE BUNSEKI_HOHO = 'ﾀﾞｲｵｷｼﾝ類(DXNs)';
UPDATE T_BUN_JUCHU_H SET BUNSEKI_HOHO = '27' WHERE BUNSEKI_HOHO = 'ｱｽﾍﾞｽﾄ(石綿)';
UPDATE T_BUN_JUCHU_H SET BUNSEKI_HOHO = '28' WHERE BUNSEKI_HOHO = '油の分析';
UPDATE T_BUN_JUCHU_H SET BUNSEKI_HOHO = '29' WHERE BUNSEKI_HOHO = '食品衛生法';
UPDATE T_BUN_JUCHU_H SET BUNSEKI_HOHO = '30' WHERE BUNSEKI_HOHO = 'JIS S 3200-7(水道用器具)';
UPDATE T_BUN_JUCHU_H SET BUNSEKI_HOHO = '31' WHERE BUNSEKI_HOHO = '鉄鋼5元素';
UPDATE T_BUN_JUCHU_H SET BUNSEKI_HOHO = '32' WHERE BUNSEKI_HOHO = '鉄鋼成分分析';
UPDATE T_BUN_JUCHU_H SET BUNSEKI_HOHO = '33' WHERE BUNSEKI_HOHO = '非鉄成分分析';
UPDATE T_BUN_JUCHU_H SET BUNSEKI_HOHO = '34' WHERE BUNSEKI_HOHO = '土壌の腐食性評価';
UPDATE T_BUN_JUCHU_H SET BUNSEKI_HOHO = '35' WHERE BUNSEKI_HOHO = '肥料分析法';
UPDATE T_BUN_JUCHU_H SET BUNSEKI_HOHO = '36' WHERE BUNSEKI_HOHO = '異物・付着物分析';
UPDATE T_BUN_JUCHU_H SET BUNSEKI_HOHO = '36' WHERE BUNSEKI_HOHO = '異物分析';
UPDATE T_BUN_JUCHU_H SET BUNSEKI_HOHO = '37' WHERE BUNSEKI_HOHO = '試験片作成、試料調製のみ(分析無)';
UPDATE T_BUN_JUCHU_H SET BUNSEKI_HOHO = '37' WHERE BUNSEKI_HOHO = '試験片作成、試料調製のみ';
UPDATE T_BUN_JUCHU_H SET BUNSEKI_HOHO = '38' WHERE BUNSEKI_HOHO = '水質系分析';
UPDATE T_BUN_JUCHU_H SET BUNSEKI_HOHO = '39' WHERE BUNSEKI_HOHO = '大気・排ガス系分析';
UPDATE T_BUN_JUCHU_H SET BUNSEKI_HOHO = '40' WHERE BUNSEKI_HOHO = '成分系分析';
UPDATE T_BUN_JUCHU_H SET BUNSEKI_HOHO = '41' WHERE BUNSEKI_HOHO = '有機系分析';
UPDATE T_BUN_JUCHU_H SET BUNSEKI_HOHO = '42' WHERE BUNSEKI_HOHO = '熱分析';
UPDATE T_BUN_JUCHU_H SET BUNSEKI_HOHO = '43' WHERE BUNSEKI_HOHO = '材料・無機系分析';
UPDATE T_BUN_JUCHU_H SET BUNSEKI_HOHO = '43' WHERE BUNSEKI_HOHO = '無機・材料系分析';
UPDATE T_BUN_JUCHU_H SET BUNSEKI_HOHO = '44' WHERE BUNSEKI_HOHO = '分野混合分析';
UPDATE T_BUN_JUCHU_H SET BUNSEKI_HOHO = '45' WHERE BUNSEKI_HOHO = '油分測定';
UPDATE T_BUN_JUCHU_H SET BUNSEKI_HOHO = '46' WHERE BUNSEKI_HOHO = '販売商品';
UPDATE T_BUN_JUCHU_H SET BUNSEKI_HOHO = '47' WHERE BUNSEKI_HOHO = '工事';
UPDATE T_BUN_JUCHU_H SET BUNSEKI_HOHO = '48' WHERE BUNSEKI_HOHO = '機械・装置・機器';
UPDATE T_BUN_JUCHU_H SET BUNSEKI_HOHO = '49' WHERE BUNSEKI_HOHO = '作業・業務委託';
UPDATE T_BUN_JUCHU_H SET BUNSEKI_HOHO = '50' WHERE BUNSEKI_HOHO = 'ｾﾐﾅｰ・研修会・講習会';
UPDATE T_BUN_JUCHU_H SET BUNSEKI_HOHO = '' WHERE BUNSEKI_HOHO = 'テスト';
UPDATE T_BUN_JUCHU_H SET BUNSEKI_HOHO = '' WHERE BUNSEKI_HOHO = 'ＲｏＨＳ';
</t>
    <phoneticPr fontId="3"/>
  </si>
  <si>
    <t xml:space="preserve">-- T_URIAGE_H_R更新クエリ
UPDATE T_URIAGE_H_R SET BUNSEKI_HOHO = '1' WHERE BUNSEKI_HOHO = 'S49環告64号(排水)';
UPDATE T_URIAGE_H_R SET BUNSEKI_HOHO = '2' WHERE BUNSEKI_HOHO = 'S46環告59号(公共用水域)';
UPDATE T_URIAGE_H_R SET BUNSEKI_HOHO = '3' WHERE BUNSEKI_HOHO = 'H9環告10号(地下水)';
UPDATE T_URIAGE_H_R SET BUNSEKI_HOHO = '4' WHERE BUNSEKI_HOHO = 'H3環告46号(土壌汚染)';
UPDATE T_URIAGE_H_R SET BUNSEKI_HOHO = '5' WHERE BUNSEKI_HOHO = 'H15環告17号(土対法 地下水)';
UPDATE T_URIAGE_H_R SET BUNSEKI_HOHO = '6' WHERE BUNSEKI_HOHO = 'H15環告18号(土対法 土壌溶出量)';
UPDATE T_URIAGE_H_R SET BUNSEKI_HOHO = '7' WHERE BUNSEKI_HOHO = 'H15環告19号(土対法 土壌含有量)';
UPDATE T_URIAGE_H_R SET BUNSEKI_HOHO = '8' WHERE BUNSEKI_HOHO = '環境庁告示第13号による溶出試験';
UPDATE T_URIAGE_H_R SET BUNSEKI_HOHO = '8' WHERE BUNSEKI_HOHO = 'S48環告13号(産廃の溶出)';
UPDATE T_URIAGE_H_R SET BUNSEKI_HOHO = '9' WHERE BUNSEKI_HOHO = 'JIS K 0101(工業用水)';
UPDATE T_URIAGE_H_R SET BUNSEKI_HOHO = '10' WHERE BUNSEKI_HOHO = 'JIS K 0102(工場排水)';
UPDATE T_URIAGE_H_R SET BUNSEKI_HOHO = '11' WHERE BUNSEKI_HOHO = '飲料水';
UPDATE T_URIAGE_H_R SET BUNSEKI_HOHO = '12' WHERE BUNSEKI_HOHO = '上水試験法';
UPDATE T_URIAGE_H_R SET BUNSEKI_HOHO = '13' WHERE BUNSEKI_HOHO = '下水試験法';
UPDATE T_URIAGE_H_R SET BUNSEKI_HOHO = '14' WHERE BUNSEKI_HOHO = 'ﾌﾟｰﾙ水';
UPDATE T_URIAGE_H_R SET BUNSEKI_HOHO = '15' WHERE BUNSEKI_HOHO = '底質調査法';
UPDATE T_URIAGE_H_R SET BUNSEKI_HOHO = '16' WHERE BUNSEKI_HOHO = '特定地下浸透水(H1環告39号)';
UPDATE T_URIAGE_H_R SET BUNSEKI_HOHO = '17' WHERE BUNSEKI_HOHO = '地下水浄化(H8環告55号)';
UPDATE T_URIAGE_H_R SET BUNSEKI_HOHO = '18' WHERE BUNSEKI_HOHO = '処分場周辺の地下水(H10環・厚告1号)';
UPDATE T_URIAGE_H_R SET BUNSEKI_HOHO = '19' WHERE BUNSEKI_HOHO = '日本薬局方第17改正による溶出試験';
UPDATE T_URIAGE_H_R SET BUNSEKI_HOHO = '19' WHERE BUNSEKI_HOHO = '日本薬局方第16改正による';
UPDATE T_URIAGE_H_R SET BUNSEKI_HOHO = '19' WHERE BUNSEKI_HOHO = '日本薬局方第16改正による溶出試験';
UPDATE T_URIAGE_H_R SET BUNSEKI_HOHO = '20' WHERE BUNSEKI_HOHO = '大気・排ｶﾞｽ測定';
UPDATE T_URIAGE_H_R SET BUNSEKI_HOHO = '21' WHERE BUNSEKI_HOHO = '作業環境測定';
UPDATE T_URIAGE_H_R SET BUNSEKI_HOHO = '22' WHERE BUNSEKI_HOHO = '騒音・振動';
UPDATE T_URIAGE_H_R SET BUNSEKI_HOHO = '23' WHERE BUNSEKI_HOHO = '悪臭・臭気';
UPDATE T_URIAGE_H_R SET BUNSEKI_HOHO = '24' WHERE BUNSEKI_HOHO = '圧縮空気';
UPDATE T_URIAGE_H_R SET BUNSEKI_HOHO = '25' WHERE BUNSEKI_HOHO = 'ｼｯｸﾊｳｽ';
UPDATE T_URIAGE_H_R SET BUNSEKI_HOHO = '26' WHERE BUNSEKI_HOHO = 'ﾀﾞｲｵｷｼﾝ類(DXNs)';
UPDATE T_URIAGE_H_R SET BUNSEKI_HOHO = '27' WHERE BUNSEKI_HOHO = 'ｱｽﾍﾞｽﾄ(石綿)';
UPDATE T_URIAGE_H_R SET BUNSEKI_HOHO = '28' WHERE BUNSEKI_HOHO = '油の分析';
UPDATE T_URIAGE_H_R SET BUNSEKI_HOHO = '29' WHERE BUNSEKI_HOHO = '食品衛生法';
UPDATE T_URIAGE_H_R SET BUNSEKI_HOHO = '30' WHERE BUNSEKI_HOHO = 'JIS S 3200-7(水道用器具)';
UPDATE T_URIAGE_H_R SET BUNSEKI_HOHO = '31' WHERE BUNSEKI_HOHO = '鉄鋼5元素';
UPDATE T_URIAGE_H_R SET BUNSEKI_HOHO = '32' WHERE BUNSEKI_HOHO = '鉄鋼成分分析';
UPDATE T_URIAGE_H_R SET BUNSEKI_HOHO = '33' WHERE BUNSEKI_HOHO = '非鉄成分分析';
UPDATE T_URIAGE_H_R SET BUNSEKI_HOHO = '34' WHERE BUNSEKI_HOHO = '土壌の腐食性評価';
UPDATE T_URIAGE_H_R SET BUNSEKI_HOHO = '35' WHERE BUNSEKI_HOHO = '肥料分析法';
UPDATE T_URIAGE_H_R SET BUNSEKI_HOHO = '36' WHERE BUNSEKI_HOHO = '異物・付着物分析';
UPDATE T_URIAGE_H_R SET BUNSEKI_HOHO = '36' WHERE BUNSEKI_HOHO = '異物分析';
UPDATE T_URIAGE_H_R SET BUNSEKI_HOHO = '37' WHERE BUNSEKI_HOHO = '試験片作成、試料調製のみ(分析無)';
UPDATE T_URIAGE_H_R SET BUNSEKI_HOHO = '37' WHERE BUNSEKI_HOHO = '試験片作成、試料調製のみ';
UPDATE T_URIAGE_H_R SET BUNSEKI_HOHO = '38' WHERE BUNSEKI_HOHO = '水質系分析';
UPDATE T_URIAGE_H_R SET BUNSEKI_HOHO = '39' WHERE BUNSEKI_HOHO = '大気・排ガス系分析';
UPDATE T_URIAGE_H_R SET BUNSEKI_HOHO = '40' WHERE BUNSEKI_HOHO = '成分系分析';
UPDATE T_URIAGE_H_R SET BUNSEKI_HOHO = '41' WHERE BUNSEKI_HOHO = '有機系分析';
UPDATE T_URIAGE_H_R SET BUNSEKI_HOHO = '42' WHERE BUNSEKI_HOHO = '熱分析';
UPDATE T_URIAGE_H_R SET BUNSEKI_HOHO = '43' WHERE BUNSEKI_HOHO = '材料・無機系分析';
UPDATE T_URIAGE_H_R SET BUNSEKI_HOHO = '43' WHERE BUNSEKI_HOHO = '無機・材料系分析';
UPDATE T_URIAGE_H_R SET BUNSEKI_HOHO = '44' WHERE BUNSEKI_HOHO = '分野混合分析';
UPDATE T_URIAGE_H_R SET BUNSEKI_HOHO = '45' WHERE BUNSEKI_HOHO = '油分測定';
UPDATE T_URIAGE_H_R SET BUNSEKI_HOHO = '46' WHERE BUNSEKI_HOHO = '販売商品';
UPDATE T_URIAGE_H_R SET BUNSEKI_HOHO = '47' WHERE BUNSEKI_HOHO = '工事';
UPDATE T_URIAGE_H_R SET BUNSEKI_HOHO = '48' WHERE BUNSEKI_HOHO = '機械・装置・機器';
UPDATE T_URIAGE_H_R SET BUNSEKI_HOHO = '49' WHERE BUNSEKI_HOHO = '作業・業務委託';
UPDATE T_URIAGE_H_R SET BUNSEKI_HOHO = '50' WHERE BUNSEKI_HOHO = 'ｾﾐﾅｰ・研修会・講習会';
UPDATE T_URIAGE_H_R SET BUNSEKI_HOHO = '' WHERE BUNSEKI_HOHO = 'テスト';
UPDATE T_URIAGE_H_R SET BUNSEKI_HOHO = '' WHERE BUNSEKI_HOHO = 'ＲｏＨＳ';
</t>
    <phoneticPr fontId="3"/>
  </si>
  <si>
    <t>各UPDATEクエリ実行</t>
    <rPh sb="0" eb="1">
      <t>カク</t>
    </rPh>
    <rPh sb="10" eb="12">
      <t>ジッコウ</t>
    </rPh>
    <phoneticPr fontId="3"/>
  </si>
  <si>
    <t>※</t>
    <phoneticPr fontId="3"/>
  </si>
  <si>
    <t>テーブルカラム修正？</t>
    <rPh sb="7" eb="9">
      <t>シュウセイ</t>
    </rPh>
    <phoneticPr fontId="3"/>
  </si>
  <si>
    <t>関連ビュー修正</t>
    <rPh sb="0" eb="2">
      <t>カンレン</t>
    </rPh>
    <rPh sb="5" eb="7">
      <t>シュウセイ</t>
    </rPh>
    <phoneticPr fontId="3"/>
  </si>
  <si>
    <t>分析依頼入力EXCEL/SQL修正</t>
    <rPh sb="0" eb="2">
      <t>ブンセキ</t>
    </rPh>
    <rPh sb="2" eb="4">
      <t>イライ</t>
    </rPh>
    <rPh sb="4" eb="6">
      <t>ニュウリョク</t>
    </rPh>
    <rPh sb="15" eb="17">
      <t>シュウセイ</t>
    </rPh>
    <phoneticPr fontId="3"/>
  </si>
  <si>
    <t>分析依頼入力タスク修正</t>
    <rPh sb="0" eb="2">
      <t>ブンセキ</t>
    </rPh>
    <rPh sb="2" eb="4">
      <t>イライ</t>
    </rPh>
    <rPh sb="4" eb="6">
      <t>ニュウリョク</t>
    </rPh>
    <rPh sb="9" eb="11">
      <t>シュウセイ</t>
    </rPh>
    <phoneticPr fontId="3"/>
  </si>
  <si>
    <t>300300227-1
300309001-2</t>
    <phoneticPr fontId="3"/>
  </si>
  <si>
    <t>出力データ修正</t>
    <rPh sb="0" eb="2">
      <t>シュツリョク</t>
    </rPh>
    <rPh sb="5" eb="7">
      <t>シュウセイ</t>
    </rPh>
    <phoneticPr fontId="3"/>
  </si>
  <si>
    <t>売上入力EXCEL/SQL修正</t>
    <rPh sb="0" eb="2">
      <t>ウリアゲ</t>
    </rPh>
    <rPh sb="2" eb="4">
      <t>ニュウリョク</t>
    </rPh>
    <rPh sb="13" eb="15">
      <t>シュウセイ</t>
    </rPh>
    <phoneticPr fontId="3"/>
  </si>
  <si>
    <t>表示修正
データ取得SQL修正
コード検索用SQL修正
EXCEL出力SQL修正
帳票データ取得SQL修正
保存処理修正</t>
    <rPh sb="0" eb="2">
      <t>ヒョウジ</t>
    </rPh>
    <rPh sb="2" eb="4">
      <t>シュウセイ</t>
    </rPh>
    <rPh sb="8" eb="10">
      <t>シュトク</t>
    </rPh>
    <rPh sb="13" eb="15">
      <t>シュウセイ</t>
    </rPh>
    <rPh sb="19" eb="21">
      <t>ケンサク</t>
    </rPh>
    <rPh sb="21" eb="22">
      <t>ヨウ</t>
    </rPh>
    <rPh sb="25" eb="27">
      <t>シュウセイ</t>
    </rPh>
    <rPh sb="33" eb="35">
      <t>シュツリョク</t>
    </rPh>
    <rPh sb="38" eb="40">
      <t>シュウセイ</t>
    </rPh>
    <rPh sb="41" eb="43">
      <t>チョウヒョウ</t>
    </rPh>
    <rPh sb="46" eb="48">
      <t>シュトク</t>
    </rPh>
    <rPh sb="51" eb="53">
      <t>シュウセイ</t>
    </rPh>
    <phoneticPr fontId="3"/>
  </si>
  <si>
    <t>表示修正
データ取得SQL修正
コード検索用SQL修正
EXCEL出力SQL修正
保存処理修正</t>
    <rPh sb="0" eb="2">
      <t>ヒョウジ</t>
    </rPh>
    <rPh sb="2" eb="4">
      <t>シュウセイ</t>
    </rPh>
    <rPh sb="8" eb="10">
      <t>シュトク</t>
    </rPh>
    <rPh sb="13" eb="15">
      <t>シュウセイ</t>
    </rPh>
    <rPh sb="19" eb="21">
      <t>ケンサク</t>
    </rPh>
    <rPh sb="21" eb="22">
      <t>ヨウ</t>
    </rPh>
    <rPh sb="25" eb="27">
      <t>シュウセイ</t>
    </rPh>
    <rPh sb="33" eb="35">
      <t>シュツリョク</t>
    </rPh>
    <rPh sb="38" eb="40">
      <t>シュウセイ</t>
    </rPh>
    <phoneticPr fontId="3"/>
  </si>
  <si>
    <t>売上入力タスク修正</t>
    <rPh sb="0" eb="2">
      <t>ウリアゲ</t>
    </rPh>
    <rPh sb="2" eb="4">
      <t>ニュウリョク</t>
    </rPh>
    <rPh sb="7" eb="9">
      <t>シュウセイ</t>
    </rPh>
    <phoneticPr fontId="3"/>
  </si>
  <si>
    <t>600300212-1
600309001-1</t>
    <phoneticPr fontId="3"/>
  </si>
  <si>
    <t>UNNH0030_H
UNNH0030_IF
UNNH0030_SQL
UNNH_COMMON_SQL</t>
    <phoneticPr fontId="3"/>
  </si>
  <si>
    <t>BUNSEKI_HOHOについて
NVARCHAR(50)→NVARCHAR(9)
に変更する？
ER図のみ修正？
要否検討</t>
    <rPh sb="43" eb="45">
      <t>ヘンコウ</t>
    </rPh>
    <rPh sb="51" eb="52">
      <t>ズ</t>
    </rPh>
    <rPh sb="54" eb="56">
      <t>シュウセイ</t>
    </rPh>
    <rPh sb="58" eb="60">
      <t>ヨウヒ</t>
    </rPh>
    <rPh sb="60" eb="62">
      <t>ケントウ</t>
    </rPh>
    <phoneticPr fontId="3"/>
  </si>
  <si>
    <t>SP_SAVE_T_KOMOKU_SAMPLE</t>
    <phoneticPr fontId="3"/>
  </si>
  <si>
    <t>分析方法の読込をM_MEISHO_BをJOINした結果に変更</t>
    <rPh sb="0" eb="2">
      <t>ブンセキ</t>
    </rPh>
    <rPh sb="2" eb="4">
      <t>ホウホウ</t>
    </rPh>
    <rPh sb="5" eb="7">
      <t>ヨミコミ</t>
    </rPh>
    <rPh sb="25" eb="27">
      <t>ケッカ</t>
    </rPh>
    <rPh sb="28" eb="30">
      <t>ヘンコウ</t>
    </rPh>
    <phoneticPr fontId="3"/>
  </si>
  <si>
    <t>UNJC0190_H
UNJC0190_IF
UNJC0190_SQL</t>
    <phoneticPr fontId="3"/>
  </si>
  <si>
    <t>表示修正
データ取得SQL修正
保存処理修正</t>
    <rPh sb="0" eb="2">
      <t>ヒョウジ</t>
    </rPh>
    <rPh sb="2" eb="4">
      <t>シュウセイ</t>
    </rPh>
    <rPh sb="8" eb="10">
      <t>シュトク</t>
    </rPh>
    <rPh sb="13" eb="15">
      <t>シュウセイ</t>
    </rPh>
    <phoneticPr fontId="3"/>
  </si>
  <si>
    <t>項目別サンプルリスト入力 タスク修正</t>
    <rPh sb="10" eb="12">
      <t>ニュウリョク</t>
    </rPh>
    <rPh sb="16" eb="18">
      <t>シュウセイ</t>
    </rPh>
    <phoneticPr fontId="3"/>
  </si>
  <si>
    <t>項目別サンプルリスト入力 EXCEL/SQL修正</t>
    <rPh sb="0" eb="2">
      <t>コウモク</t>
    </rPh>
    <rPh sb="2" eb="3">
      <t>ベツ</t>
    </rPh>
    <rPh sb="10" eb="12">
      <t>ニュウリョク</t>
    </rPh>
    <rPh sb="22" eb="24">
      <t>シュウセイ</t>
    </rPh>
    <phoneticPr fontId="3"/>
  </si>
  <si>
    <t>項目別サンプルリスト入力 読込ストアド修正</t>
    <rPh sb="0" eb="2">
      <t>コウモク</t>
    </rPh>
    <rPh sb="2" eb="3">
      <t>ベツ</t>
    </rPh>
    <rPh sb="10" eb="12">
      <t>ニュウリョク</t>
    </rPh>
    <rPh sb="13" eb="15">
      <t>ヨミコミ</t>
    </rPh>
    <rPh sb="19" eb="21">
      <t>シュウセイ</t>
    </rPh>
    <phoneticPr fontId="3"/>
  </si>
  <si>
    <t>301900216-1</t>
    <phoneticPr fontId="3"/>
  </si>
  <si>
    <t>各検索画面修正
・分析依頼検索
・分析ノート検索
・裏書ラベル検索
・売上検索</t>
    <rPh sb="0" eb="1">
      <t>カク</t>
    </rPh>
    <rPh sb="1" eb="3">
      <t>ケンサク</t>
    </rPh>
    <rPh sb="3" eb="5">
      <t>ガメン</t>
    </rPh>
    <rPh sb="5" eb="7">
      <t>シュウセイ</t>
    </rPh>
    <phoneticPr fontId="3"/>
  </si>
  <si>
    <t>BUNSEKI_HOHOをM_MEISHO_B(K017)と
JOINした結果を追加する
※BUNSEKI_HOHO_MEI等の名称</t>
    <rPh sb="37" eb="39">
      <t>ケッカ</t>
    </rPh>
    <rPh sb="40" eb="42">
      <t>ツイカ</t>
    </rPh>
    <rPh sb="62" eb="63">
      <t>トウ</t>
    </rPh>
    <rPh sb="64" eb="66">
      <t>メイショウ</t>
    </rPh>
    <phoneticPr fontId="3"/>
  </si>
  <si>
    <t>UNJC0020_H
UNJC0180_H
UNJC0210_H
UNNH0020_H</t>
    <phoneticPr fontId="3"/>
  </si>
  <si>
    <t>表示修正
検索条件修正
データ取得SQL修正</t>
    <rPh sb="5" eb="7">
      <t>ケンサク</t>
    </rPh>
    <rPh sb="7" eb="9">
      <t>ジョウケン</t>
    </rPh>
    <rPh sb="9" eb="11">
      <t>シュウセイ</t>
    </rPh>
    <phoneticPr fontId="3"/>
  </si>
  <si>
    <t>各コード検索タスク修正</t>
    <rPh sb="0" eb="1">
      <t>カク</t>
    </rPh>
    <rPh sb="4" eb="6">
      <t>ケンサク</t>
    </rPh>
    <rPh sb="9" eb="11">
      <t>シュウセイ</t>
    </rPh>
    <phoneticPr fontId="3"/>
  </si>
  <si>
    <t>300200217-1
301800214-1
302100217-1
600200214-1</t>
    <phoneticPr fontId="3"/>
  </si>
  <si>
    <t>各入力項目のセル色変更</t>
    <rPh sb="0" eb="1">
      <t>カク</t>
    </rPh>
    <rPh sb="1" eb="3">
      <t>ニュウリョク</t>
    </rPh>
    <rPh sb="3" eb="5">
      <t>コウモク</t>
    </rPh>
    <rPh sb="8" eb="9">
      <t>ショク</t>
    </rPh>
    <rPh sb="9" eb="11">
      <t>ヘンコウ</t>
    </rPh>
    <phoneticPr fontId="3"/>
  </si>
  <si>
    <t>緑→薄緑</t>
    <rPh sb="0" eb="1">
      <t>ミドリ</t>
    </rPh>
    <rPh sb="2" eb="3">
      <t>ウス</t>
    </rPh>
    <rPh sb="3" eb="4">
      <t>ミドリ</t>
    </rPh>
    <phoneticPr fontId="3"/>
  </si>
  <si>
    <t>購買申請入力 保存時チェック処理追加</t>
    <rPh sb="0" eb="2">
      <t>コウバイ</t>
    </rPh>
    <rPh sb="2" eb="4">
      <t>シンセイ</t>
    </rPh>
    <rPh sb="4" eb="6">
      <t>ニュウリョク</t>
    </rPh>
    <rPh sb="7" eb="9">
      <t>ホゾン</t>
    </rPh>
    <rPh sb="9" eb="10">
      <t>ジ</t>
    </rPh>
    <rPh sb="14" eb="16">
      <t>ショリ</t>
    </rPh>
    <rPh sb="16" eb="18">
      <t>ツイカ</t>
    </rPh>
    <phoneticPr fontId="3"/>
  </si>
  <si>
    <t>UNKB0020_B
UNKB0020_IF
UNKB0020_SQL</t>
    <phoneticPr fontId="3"/>
  </si>
  <si>
    <t>マスタに存在しないコードが入力されていないかチェックする</t>
    <rPh sb="4" eb="6">
      <t>ソンザイ</t>
    </rPh>
    <rPh sb="13" eb="15">
      <t>ニュウリョク</t>
    </rPh>
    <phoneticPr fontId="3"/>
  </si>
  <si>
    <t>チェック用SQL追加
チェックタスク追加</t>
    <rPh sb="4" eb="5">
      <t>ヨウ</t>
    </rPh>
    <rPh sb="8" eb="10">
      <t>ツイカ</t>
    </rPh>
    <rPh sb="18" eb="20">
      <t>ツイカ</t>
    </rPh>
    <phoneticPr fontId="3"/>
  </si>
  <si>
    <t>各日付入力項目のセル色変更
入力規則設定</t>
    <rPh sb="0" eb="1">
      <t>カク</t>
    </rPh>
    <rPh sb="1" eb="3">
      <t>ヒヅケ</t>
    </rPh>
    <rPh sb="3" eb="5">
      <t>ニュウリョク</t>
    </rPh>
    <rPh sb="5" eb="7">
      <t>コウモク</t>
    </rPh>
    <rPh sb="10" eb="11">
      <t>ショク</t>
    </rPh>
    <rPh sb="11" eb="13">
      <t>ヘンコウ</t>
    </rPh>
    <rPh sb="14" eb="16">
      <t>ニュウリョク</t>
    </rPh>
    <rPh sb="16" eb="18">
      <t>キソク</t>
    </rPh>
    <rPh sb="18" eb="20">
      <t>セッテイ</t>
    </rPh>
    <phoneticPr fontId="3"/>
  </si>
  <si>
    <t>セル色：緑→薄緑
入力規則：日付</t>
    <rPh sb="2" eb="3">
      <t>ショク</t>
    </rPh>
    <rPh sb="4" eb="5">
      <t>ミドリ</t>
    </rPh>
    <rPh sb="6" eb="7">
      <t>ウス</t>
    </rPh>
    <rPh sb="7" eb="8">
      <t>ミドリ</t>
    </rPh>
    <rPh sb="9" eb="11">
      <t>ニュウリョク</t>
    </rPh>
    <rPh sb="11" eb="13">
      <t>キソク</t>
    </rPh>
    <rPh sb="14" eb="16">
      <t>ヒヅケ</t>
    </rPh>
    <phoneticPr fontId="3"/>
  </si>
  <si>
    <t>対象外</t>
    <rPh sb="0" eb="3">
      <t>タイショウガイ</t>
    </rPh>
    <phoneticPr fontId="3"/>
  </si>
  <si>
    <t>見積入力の見積日
分析依頼入力の報告書完成日
分析依頼入力の中間報告日１
販売商品入力の受注日
仕入入力の仕入日
売上入力の売上日</t>
    <rPh sb="0" eb="2">
      <t>ミツモリ</t>
    </rPh>
    <rPh sb="2" eb="4">
      <t>ニュウリョク</t>
    </rPh>
    <rPh sb="5" eb="7">
      <t>ミツモリ</t>
    </rPh>
    <rPh sb="7" eb="8">
      <t>ビ</t>
    </rPh>
    <rPh sb="9" eb="11">
      <t>ブンセキ</t>
    </rPh>
    <rPh sb="11" eb="13">
      <t>イライ</t>
    </rPh>
    <rPh sb="13" eb="15">
      <t>ニュウリョク</t>
    </rPh>
    <rPh sb="16" eb="22">
      <t>ホウコクショカンセイビ</t>
    </rPh>
    <rPh sb="30" eb="32">
      <t>チュウカン</t>
    </rPh>
    <rPh sb="32" eb="34">
      <t>ホウコク</t>
    </rPh>
    <rPh sb="37" eb="39">
      <t>ハンバイ</t>
    </rPh>
    <rPh sb="39" eb="41">
      <t>ショウヒン</t>
    </rPh>
    <rPh sb="41" eb="43">
      <t>ニュウリョク</t>
    </rPh>
    <rPh sb="44" eb="46">
      <t>ジュチュウ</t>
    </rPh>
    <rPh sb="46" eb="47">
      <t>ビ</t>
    </rPh>
    <rPh sb="48" eb="50">
      <t>シイ</t>
    </rPh>
    <rPh sb="50" eb="52">
      <t>ニュウリョク</t>
    </rPh>
    <rPh sb="53" eb="55">
      <t>シイ</t>
    </rPh>
    <rPh sb="55" eb="56">
      <t>ヒ</t>
    </rPh>
    <rPh sb="57" eb="59">
      <t>ウリアゲ</t>
    </rPh>
    <rPh sb="59" eb="61">
      <t>ニュウリョク</t>
    </rPh>
    <rPh sb="62" eb="64">
      <t>ウリアゲ</t>
    </rPh>
    <rPh sb="64" eb="65">
      <t>ビ</t>
    </rPh>
    <phoneticPr fontId="3"/>
  </si>
  <si>
    <t>枝番ジャンプボタン追加</t>
    <rPh sb="0" eb="1">
      <t>エダ</t>
    </rPh>
    <rPh sb="1" eb="2">
      <t>バン</t>
    </rPh>
    <rPh sb="9" eb="11">
      <t>ツイカ</t>
    </rPh>
    <phoneticPr fontId="3"/>
  </si>
  <si>
    <t>枝番ジャンプ動作タスク追加</t>
    <rPh sb="0" eb="1">
      <t>エダ</t>
    </rPh>
    <rPh sb="1" eb="2">
      <t>バン</t>
    </rPh>
    <rPh sb="6" eb="8">
      <t>ドウサ</t>
    </rPh>
    <rPh sb="11" eb="13">
      <t>ツイカ</t>
    </rPh>
    <phoneticPr fontId="3"/>
  </si>
  <si>
    <t>空きボタンにジャンプボタン設置</t>
    <rPh sb="0" eb="1">
      <t>ア</t>
    </rPh>
    <rPh sb="13" eb="15">
      <t>セッチ</t>
    </rPh>
    <phoneticPr fontId="3"/>
  </si>
  <si>
    <t>枝番ジャンプ用SQL</t>
    <rPh sb="0" eb="1">
      <t>エダ</t>
    </rPh>
    <rPh sb="1" eb="2">
      <t>バン</t>
    </rPh>
    <rPh sb="6" eb="7">
      <t>ヨウ</t>
    </rPh>
    <phoneticPr fontId="3"/>
  </si>
  <si>
    <t>UNJC0030_SQL</t>
    <phoneticPr fontId="3"/>
  </si>
  <si>
    <t>データ照会タスクでジャンプ先を選択する
その後は枝番遷移と同じ動作</t>
    <rPh sb="3" eb="5">
      <t>ショウカイ</t>
    </rPh>
    <rPh sb="13" eb="14">
      <t>サキ</t>
    </rPh>
    <rPh sb="15" eb="17">
      <t>センタク</t>
    </rPh>
    <rPh sb="22" eb="23">
      <t>ゴ</t>
    </rPh>
    <rPh sb="24" eb="25">
      <t>エダ</t>
    </rPh>
    <rPh sb="25" eb="26">
      <t>バン</t>
    </rPh>
    <rPh sb="26" eb="28">
      <t>センイ</t>
    </rPh>
    <rPh sb="29" eb="30">
      <t>オナ</t>
    </rPh>
    <rPh sb="31" eb="33">
      <t>ドウサ</t>
    </rPh>
    <phoneticPr fontId="3"/>
  </si>
  <si>
    <t>-- データ照会用SQL
SELECT DISTINCT JURI_EDA_NO
  FROM W_BUN_JUCHU
 WHERE W_BUN_JUCHU.W_USER_ID = 'ユーザーID'
   AND W_BUN_JUCHU.W_SERIAL  = '0'</t>
    <rPh sb="6" eb="8">
      <t>ショウカイ</t>
    </rPh>
    <rPh sb="8" eb="9">
      <t>ヨウ</t>
    </rPh>
    <phoneticPr fontId="3"/>
  </si>
  <si>
    <t>ボディテーブルにカラム追加</t>
    <rPh sb="11" eb="13">
      <t>ツイカ</t>
    </rPh>
    <phoneticPr fontId="3"/>
  </si>
  <si>
    <t>T_BUN_JUCHU_B
W_BUN_JUCHU</t>
    <phoneticPr fontId="3"/>
  </si>
  <si>
    <t>ストアド処理修正</t>
    <rPh sb="4" eb="6">
      <t>ショリ</t>
    </rPh>
    <rPh sb="6" eb="8">
      <t>シュウセイ</t>
    </rPh>
    <phoneticPr fontId="3"/>
  </si>
  <si>
    <t>UNJC0030_B
UNJC0030_IF
UNJC0030_SQL</t>
    <phoneticPr fontId="3"/>
  </si>
  <si>
    <t>SP_SAVE_T_BUN_JUCHU</t>
    <phoneticPr fontId="3"/>
  </si>
  <si>
    <t>データ取得タスク修正</t>
    <rPh sb="3" eb="5">
      <t>シュトク</t>
    </rPh>
    <rPh sb="8" eb="10">
      <t>シュウセイ</t>
    </rPh>
    <phoneticPr fontId="3"/>
  </si>
  <si>
    <t>300309002-1</t>
    <phoneticPr fontId="3"/>
  </si>
  <si>
    <t>ボディデータ展開先追加</t>
    <rPh sb="6" eb="8">
      <t>テンカイ</t>
    </rPh>
    <rPh sb="8" eb="9">
      <t>サキ</t>
    </rPh>
    <rPh sb="9" eb="11">
      <t>ツイカ</t>
    </rPh>
    <phoneticPr fontId="3"/>
  </si>
  <si>
    <t>V_BUN_JUCHU_B
V_BUN_JUCHU_REPORT_B
V_BUN_JUCHU_EXCEL</t>
    <phoneticPr fontId="3"/>
  </si>
  <si>
    <t>帳票レイアウト修正</t>
    <rPh sb="0" eb="2">
      <t>チョウヒョウ</t>
    </rPh>
    <rPh sb="7" eb="9">
      <t>シュウセイ</t>
    </rPh>
    <phoneticPr fontId="3"/>
  </si>
  <si>
    <t>UNJC0030_REPORT
UNJC0030_REPORT_IF
UNJC0030_REPORT_SQL</t>
    <phoneticPr fontId="3"/>
  </si>
  <si>
    <t>UNJC0020_SQL</t>
    <phoneticPr fontId="3"/>
  </si>
  <si>
    <t>V_BUN_JUCHU_LIST</t>
    <phoneticPr fontId="3"/>
  </si>
  <si>
    <t>検索ビューに受付担当者を追加</t>
    <rPh sb="0" eb="2">
      <t>ケンサク</t>
    </rPh>
    <rPh sb="6" eb="8">
      <t>ウケツケ</t>
    </rPh>
    <rPh sb="8" eb="11">
      <t>タントウシャ</t>
    </rPh>
    <rPh sb="12" eb="14">
      <t>ツイカ</t>
    </rPh>
    <phoneticPr fontId="3"/>
  </si>
  <si>
    <t xml:space="preserve">--*DataTitle V_BUN_JUCHU_LIST(分析受注リストビュー)
SELECT '＞'                                             AS  GYO_MOJI                  -- 選択
      ,RTRIM(CONVERT(CHAR,TBL_H.NYURYOKU_DATETIME,111)) AS  NYURYOKU_DATE             -- 入力日
      ,TBL_H.BUNSEKI_STS_MEI                            AS  BUNSEKI_STS               -- ステータス
      ,TBL_H.JURI_NO                                    AS  JURI_NO                   -- 受理No.
      ,TBL_H.ATENA                                      AS  ATENA                     -- 報告書宛名
      ,TBL_H.KENMEI                                     AS  KENMEI                    -- 件名
      ,TBL_H.IRAI_DATE                                  AS  IRAI_DATE                 -- 依頼日/受付日
      ,TBL_H.CHUKAN_DATE_1                              AS  CHUKAN_DATE_1             -- 中間報告日①
      ,TBL_H.CHUKAN_DATE_2                              AS  CHUKAN_DATE_2             -- 中間報告日②
      ,TBL_H.CHUKAN_DATE_3                              AS  CHUKAN_DATE_3             -- 中間報告日③
      ,TBL_H.KANSEI_DATE                                AS  KANSEI_DATE               -- 報告書完成日
      ,TBL_H.NOHIN_DATE                                 AS  NOHIN_DATE                -- 納品日
      ,TBL_H.EIGYO_TANTO_MEI                            AS  EIGYO_TANTO_MEI           -- 営業担当者名
      ,TBL_H.NYURYOKUSHA_MEI                            AS  NYURYOKUSHA_MEI           -- 入力者名
      ,TBL_H.BUSHO_MEI                                  AS  BUSHO_MEI                 -- 担当部署名
      ,TBL_H.KEISHIKI_KBN_MEI                           AS  HOKOKU_KEISHIKI           -- 報告書形式
      ,TBL_H.SEIKYU_MEI                                 AS  SEIKYUSAKI_MEI            -- 請求先名
      ,TBL_H.SOKUHO_KBN_MEI                             AS  SOKUHO_KBN_MEI            -- 速報区分名
      ,TBL_H.MITSU_NO                                   AS  MITSU_NO                  -- 見積No.
      ,TBL_H.DEMPYO_HAKKO_KBN_MEI                       AS  DEMPYO_HAKKO              -- 伝票発行
      ,CASE TBL_H.DEL_FLG
       WHEN 'True' THEN '×'
       ELSE NULL
       END                                              AS  DEL_FLG                   -- 削除フラグ
      ,TBL_H.KEISHIKI_KBN                               AS  KEISHIKI_CD               -- 報告書形式区分コード
      ,TBL_H.ATENA_CD                                   AS  ATENA_CD                  -- 報告書宛名CD
      ,TBL_H.SEIKYU_CD                                  AS  SEIKYU_CD                 -- 請求先CD
      ,TBL_H.BUNSEKI_STS                                AS  BUN_STS_CD                -- 分析ステータス区分コード
      ,TBL_H.DEMPYO_HAKKO_KBN                           AS  DEMPYO_HAKKO_CD           -- 伝票発行区分コード
      ,TBL_H.JUCHU_KBN                                  AS  JUCHU_KBN_CD              -- 分析区分コード
      ,TBL_H.EIGYO_TANTO_CD                             AS  EIGYO_TANTO_CD            -- 営業担当者CD
      ,TBL_H.NYURYOKUSHA_CD                             AS  NYURYOKUSHA_CD            -- 入力者CD
      ,TBL_H.BUSHO_CD                                   AS  BUSHO_CD                  -- 担当部署CD
      ,TBL_H.BUNSEKI_HOHO                               AS  BUNSEKI_HOHO              -- 分析方法
      ,TBL_H.FREEWD2                                    AS  FREEWD                    -- フリーワード検索用
      ,TBL_R.DBS_CREATE_USER                            AS  UKETSUKE_TANTO_CD         -- 受付確認担当者CD
      ,J_UKETSUKE_TANTO.SHIMEI                          AS  UKETSUKE_TANTO_MEI        -- 受付確認担当者名
  FROM V_C_BUN_JUCHU_H                                  AS  TBL_H                     -- 【分析受注ヘッダ共通ビュー】
  LEFT JOIN
       T_BUN_STS_R                                      AS  TBL_R
    ON TBL_R.JURI_NO                                    =   TBL_H.JURI_NO
   AND TBL_R.AFTER_STS                                  =   '2'
   AND TBL_R.MOD_DATE_TIME                              =   ( SELECT MAX(MOD_DATE_TIME)
                                                                FROM T_BUN_STS_R      AS TBL_R2
                                                               WHERE TBL_R2.JURI_NO   =  TBL_R.JURI_NO
                                                                 AND TBL_R2.AFTER_STS =  '2' )
  LEFT JOIN
       M_SHAIN                                          AS  J_UKETSUKE_TANTO
    ON J_UKETSUKE_TANTO.SHAIN_CD                        =   TBL_R.DBS_CREATE_USER
</t>
    <phoneticPr fontId="3"/>
  </si>
  <si>
    <t>検索条件・データ取得SQL修正</t>
    <rPh sb="0" eb="2">
      <t>ケンサク</t>
    </rPh>
    <rPh sb="2" eb="4">
      <t>ジョウケン</t>
    </rPh>
    <rPh sb="8" eb="10">
      <t>シュトク</t>
    </rPh>
    <rPh sb="13" eb="15">
      <t>シュウセイ</t>
    </rPh>
    <phoneticPr fontId="3"/>
  </si>
  <si>
    <t>検索項目追加
表示項目追加</t>
    <rPh sb="0" eb="2">
      <t>ケンサク</t>
    </rPh>
    <rPh sb="2" eb="4">
      <t>コウモク</t>
    </rPh>
    <rPh sb="4" eb="6">
      <t>ツイカ</t>
    </rPh>
    <rPh sb="7" eb="9">
      <t>ヒョウジ</t>
    </rPh>
    <rPh sb="9" eb="11">
      <t>コウモク</t>
    </rPh>
    <rPh sb="11" eb="13">
      <t>ツイカ</t>
    </rPh>
    <phoneticPr fontId="3"/>
  </si>
  <si>
    <t>UNJC0020_H
UNJC0020_IF
UNJC0020_B</t>
    <phoneticPr fontId="3"/>
  </si>
  <si>
    <t>出力レイアウト・必要項目ヒアリング</t>
    <rPh sb="0" eb="2">
      <t>シュツリョク</t>
    </rPh>
    <rPh sb="8" eb="10">
      <t>ヒツヨウ</t>
    </rPh>
    <rPh sb="10" eb="12">
      <t>コウモク</t>
    </rPh>
    <phoneticPr fontId="3"/>
  </si>
  <si>
    <t>ユニケミー様担当者</t>
    <rPh sb="5" eb="6">
      <t>サマ</t>
    </rPh>
    <rPh sb="6" eb="9">
      <t>タントウシャ</t>
    </rPh>
    <phoneticPr fontId="3"/>
  </si>
  <si>
    <t>A4で表示するほか、備考等、印字項目の変更も検討されている。
一度詳細をヒアリングする必要有り。</t>
    <rPh sb="3" eb="5">
      <t>ヒョウジ</t>
    </rPh>
    <rPh sb="10" eb="12">
      <t>ビコウ</t>
    </rPh>
    <rPh sb="12" eb="13">
      <t>トウ</t>
    </rPh>
    <rPh sb="14" eb="16">
      <t>インジ</t>
    </rPh>
    <rPh sb="16" eb="18">
      <t>コウモク</t>
    </rPh>
    <rPh sb="19" eb="21">
      <t>ヘンコウ</t>
    </rPh>
    <rPh sb="22" eb="24">
      <t>ケントウ</t>
    </rPh>
    <rPh sb="31" eb="33">
      <t>イチド</t>
    </rPh>
    <rPh sb="33" eb="35">
      <t>ショウサイ</t>
    </rPh>
    <rPh sb="43" eb="45">
      <t>ヒツヨウ</t>
    </rPh>
    <rPh sb="45" eb="46">
      <t>ア</t>
    </rPh>
    <phoneticPr fontId="3"/>
  </si>
  <si>
    <t>帳票データ取得SQL修正</t>
    <rPh sb="0" eb="2">
      <t>チョウヒョウ</t>
    </rPh>
    <rPh sb="5" eb="7">
      <t>シュトク</t>
    </rPh>
    <rPh sb="10" eb="12">
      <t>シュウセイ</t>
    </rPh>
    <phoneticPr fontId="3"/>
  </si>
  <si>
    <t>UNJC0210_SQL</t>
    <phoneticPr fontId="3"/>
  </si>
  <si>
    <t>データ展開先EXCEL修正</t>
    <rPh sb="3" eb="5">
      <t>テンカイ</t>
    </rPh>
    <rPh sb="5" eb="6">
      <t>サキ</t>
    </rPh>
    <rPh sb="11" eb="13">
      <t>シュウセイ</t>
    </rPh>
    <phoneticPr fontId="3"/>
  </si>
  <si>
    <t>UNJC0210_PRINT_IF</t>
    <phoneticPr fontId="3"/>
  </si>
  <si>
    <t>レイアウト形成マクロ修正</t>
    <rPh sb="5" eb="7">
      <t>ケイセイ</t>
    </rPh>
    <rPh sb="10" eb="12">
      <t>シュウセイ</t>
    </rPh>
    <phoneticPr fontId="3"/>
  </si>
  <si>
    <t>CreateVariableLayout
CreatePrintScreen
LayoutToLabel
RetCellAreaInObject</t>
    <phoneticPr fontId="3"/>
  </si>
  <si>
    <t>久我さんが作成したマクロ</t>
    <rPh sb="0" eb="2">
      <t>クガ</t>
    </rPh>
    <rPh sb="5" eb="7">
      <t>サクセイ</t>
    </rPh>
    <phoneticPr fontId="3"/>
  </si>
  <si>
    <t>出力レイアウトヒアリング</t>
    <rPh sb="0" eb="2">
      <t>シュツリョク</t>
    </rPh>
    <phoneticPr fontId="3"/>
  </si>
  <si>
    <t>出力内容について詳細をヒアリングする必要有り。</t>
    <rPh sb="0" eb="2">
      <t>シュツリョク</t>
    </rPh>
    <rPh sb="2" eb="4">
      <t>ナイヨウ</t>
    </rPh>
    <rPh sb="8" eb="10">
      <t>ショウサイ</t>
    </rPh>
    <rPh sb="18" eb="20">
      <t>ヒツヨウ</t>
    </rPh>
    <rPh sb="20" eb="21">
      <t>ア</t>
    </rPh>
    <phoneticPr fontId="3"/>
  </si>
  <si>
    <t>帳票用シート新規作成</t>
    <rPh sb="0" eb="2">
      <t>チョウヒョウ</t>
    </rPh>
    <rPh sb="2" eb="3">
      <t>ヨウ</t>
    </rPh>
    <rPh sb="6" eb="8">
      <t>シンキ</t>
    </rPh>
    <rPh sb="8" eb="10">
      <t>サクセイ</t>
    </rPh>
    <phoneticPr fontId="3"/>
  </si>
  <si>
    <t>UNJC0240_REPORT等</t>
    <rPh sb="15" eb="16">
      <t>トウ</t>
    </rPh>
    <phoneticPr fontId="3"/>
  </si>
  <si>
    <t>帳票用データ取得SQL作成</t>
    <rPh sb="0" eb="3">
      <t>チョウヒョウヨウ</t>
    </rPh>
    <rPh sb="6" eb="8">
      <t>シュトク</t>
    </rPh>
    <rPh sb="11" eb="13">
      <t>サクセイ</t>
    </rPh>
    <phoneticPr fontId="3"/>
  </si>
  <si>
    <t>UNJC0240_SQL</t>
    <phoneticPr fontId="3"/>
  </si>
  <si>
    <t>印刷処理タスクセット新規作成</t>
    <rPh sb="0" eb="2">
      <t>インサツ</t>
    </rPh>
    <rPh sb="2" eb="4">
      <t>ショリ</t>
    </rPh>
    <rPh sb="10" eb="12">
      <t>シンキ</t>
    </rPh>
    <rPh sb="12" eb="14">
      <t>サクセイ</t>
    </rPh>
    <phoneticPr fontId="3"/>
  </si>
  <si>
    <t>必要に応じてビューも作成</t>
    <rPh sb="0" eb="2">
      <t>ヒツヨウ</t>
    </rPh>
    <rPh sb="3" eb="4">
      <t>オウ</t>
    </rPh>
    <rPh sb="10" eb="12">
      <t>サクセイ</t>
    </rPh>
    <phoneticPr fontId="3"/>
  </si>
  <si>
    <t>【要望】
試薬在庫検索で実物の在庫数を確認するため、記録用紙（出力様式）を追加してほしい（帳票の追加）、その際在庫管理No.も出力したい</t>
    <rPh sb="0" eb="2">
      <t>ヨウボウ</t>
    </rPh>
    <phoneticPr fontId="3"/>
  </si>
  <si>
    <t>削除フラグカラム追加</t>
    <rPh sb="0" eb="2">
      <t>サクジョ</t>
    </rPh>
    <rPh sb="8" eb="10">
      <t>ツイカ</t>
    </rPh>
    <phoneticPr fontId="3"/>
  </si>
  <si>
    <t>削除状態表示項目追加</t>
    <rPh sb="0" eb="2">
      <t>サクジョ</t>
    </rPh>
    <rPh sb="2" eb="4">
      <t>ジョウタイ</t>
    </rPh>
    <rPh sb="4" eb="6">
      <t>ヒョウジ</t>
    </rPh>
    <rPh sb="6" eb="8">
      <t>コウモク</t>
    </rPh>
    <rPh sb="8" eb="10">
      <t>ツイカ</t>
    </rPh>
    <phoneticPr fontId="3"/>
  </si>
  <si>
    <t>UNJC0230_B</t>
    <phoneticPr fontId="3"/>
  </si>
  <si>
    <t>データ取得SQL修正</t>
    <rPh sb="3" eb="5">
      <t>シュトク</t>
    </rPh>
    <rPh sb="8" eb="10">
      <t>シュウセイ</t>
    </rPh>
    <phoneticPr fontId="3"/>
  </si>
  <si>
    <t>UNJC0230_SQL</t>
    <phoneticPr fontId="3"/>
  </si>
  <si>
    <t>ストアド削除処理修正</t>
    <rPh sb="4" eb="6">
      <t>サクジョ</t>
    </rPh>
    <rPh sb="6" eb="8">
      <t>ショリ</t>
    </rPh>
    <rPh sb="8" eb="10">
      <t>シュウセイ</t>
    </rPh>
    <phoneticPr fontId="3"/>
  </si>
  <si>
    <t>SP_SAVE_T_SHUKKO</t>
    <phoneticPr fontId="3"/>
  </si>
  <si>
    <t>ストアド復活処理修正</t>
    <rPh sb="4" eb="6">
      <t>フッカツ</t>
    </rPh>
    <rPh sb="6" eb="8">
      <t>ショリ</t>
    </rPh>
    <rPh sb="8" eb="10">
      <t>シュウセイ</t>
    </rPh>
    <phoneticPr fontId="3"/>
  </si>
  <si>
    <t>論理削除したデータを再度復活（再保存）した場合の処理追加
在庫数をさらに戻す</t>
    <rPh sb="0" eb="2">
      <t>ロンリ</t>
    </rPh>
    <rPh sb="2" eb="4">
      <t>サクジョ</t>
    </rPh>
    <rPh sb="10" eb="12">
      <t>サイド</t>
    </rPh>
    <rPh sb="12" eb="14">
      <t>フッカツ</t>
    </rPh>
    <rPh sb="15" eb="18">
      <t>サイホゾン</t>
    </rPh>
    <rPh sb="21" eb="23">
      <t>バアイ</t>
    </rPh>
    <rPh sb="24" eb="26">
      <t>ショリ</t>
    </rPh>
    <rPh sb="26" eb="28">
      <t>ツイカ</t>
    </rPh>
    <rPh sb="29" eb="32">
      <t>ザイコスウ</t>
    </rPh>
    <rPh sb="36" eb="37">
      <t>モド</t>
    </rPh>
    <phoneticPr fontId="3"/>
  </si>
  <si>
    <t>物理削除から論理削除に変更</t>
    <rPh sb="0" eb="2">
      <t>ブツリ</t>
    </rPh>
    <rPh sb="2" eb="4">
      <t>サクジョ</t>
    </rPh>
    <rPh sb="6" eb="8">
      <t>ロンリ</t>
    </rPh>
    <rPh sb="8" eb="10">
      <t>サクジョ</t>
    </rPh>
    <rPh sb="11" eb="13">
      <t>ヘンコウ</t>
    </rPh>
    <phoneticPr fontId="3"/>
  </si>
  <si>
    <t>関連ストアド・ビュー修正</t>
    <rPh sb="0" eb="2">
      <t>カンレン</t>
    </rPh>
    <rPh sb="10" eb="12">
      <t>シュウセイ</t>
    </rPh>
    <phoneticPr fontId="3"/>
  </si>
  <si>
    <t>受入検収は現状のまま（物理削除）でＯＫ</t>
    <rPh sb="0" eb="2">
      <t>ウケイ</t>
    </rPh>
    <rPh sb="2" eb="4">
      <t>ケンシュウ</t>
    </rPh>
    <rPh sb="5" eb="7">
      <t>ゲンジョウ</t>
    </rPh>
    <rPh sb="11" eb="13">
      <t>ブツリ</t>
    </rPh>
    <rPh sb="13" eb="15">
      <t>サクジョ</t>
    </rPh>
    <phoneticPr fontId="3"/>
  </si>
  <si>
    <t>SP_SAVE_T_NYUKO
V_NYUSHUKKO_LIST
V_SHUKKO_KENSAKU_LIST
V_SHIYAKU_SHUKKO_DATA_SHINKI
V_SHIYAKU_SHUKKO_DATA_SANSHO</t>
    <phoneticPr fontId="3"/>
  </si>
  <si>
    <t>T_NYUSHUKKO
W_SHUKKO_INPUT</t>
    <phoneticPr fontId="3"/>
  </si>
  <si>
    <t>302309001-1</t>
    <phoneticPr fontId="3"/>
  </si>
  <si>
    <t>データ読込タスク修正</t>
    <rPh sb="3" eb="5">
      <t>ヨミコミ</t>
    </rPh>
    <rPh sb="8" eb="10">
      <t>シュウセイ</t>
    </rPh>
    <phoneticPr fontId="3"/>
  </si>
  <si>
    <t>1-1_No.159が対応済みである前提</t>
    <rPh sb="11" eb="13">
      <t>タイオウ</t>
    </rPh>
    <rPh sb="13" eb="14">
      <t>ス</t>
    </rPh>
    <rPh sb="18" eb="20">
      <t>ゼンテイ</t>
    </rPh>
    <phoneticPr fontId="3"/>
  </si>
  <si>
    <t>分析方法ごとに勘定科目を自動設定する</t>
    <rPh sb="0" eb="2">
      <t>ブンセキ</t>
    </rPh>
    <rPh sb="2" eb="4">
      <t>ホウホウ</t>
    </rPh>
    <rPh sb="7" eb="9">
      <t>カンジョウ</t>
    </rPh>
    <rPh sb="9" eb="11">
      <t>カモク</t>
    </rPh>
    <rPh sb="12" eb="14">
      <t>ジドウ</t>
    </rPh>
    <rPh sb="14" eb="16">
      <t>セッテイ</t>
    </rPh>
    <phoneticPr fontId="3"/>
  </si>
  <si>
    <t>名称マスタのDATA_2に対応する勘定科目コードを設定する</t>
    <rPh sb="0" eb="2">
      <t>メイショウ</t>
    </rPh>
    <rPh sb="13" eb="15">
      <t>タイオウ</t>
    </rPh>
    <rPh sb="17" eb="19">
      <t>カンジョウ</t>
    </rPh>
    <rPh sb="19" eb="21">
      <t>カモク</t>
    </rPh>
    <rPh sb="25" eb="27">
      <t>セッテイ</t>
    </rPh>
    <phoneticPr fontId="3"/>
  </si>
  <si>
    <t>M_MEISHO_B(K017)</t>
    <phoneticPr fontId="3"/>
  </si>
  <si>
    <t>V_URIAGE_JUCHU_DATA</t>
    <phoneticPr fontId="3"/>
  </si>
  <si>
    <t>ビュー修正</t>
    <rPh sb="3" eb="5">
      <t>シュウセイ</t>
    </rPh>
    <phoneticPr fontId="3"/>
  </si>
  <si>
    <t>分析依頼受注の勘定科目を名称マスタからJOINした内容に変更する</t>
    <rPh sb="0" eb="2">
      <t>ブンセキ</t>
    </rPh>
    <rPh sb="2" eb="4">
      <t>イライ</t>
    </rPh>
    <rPh sb="4" eb="6">
      <t>ジュチュウ</t>
    </rPh>
    <rPh sb="7" eb="9">
      <t>カンジョウ</t>
    </rPh>
    <rPh sb="9" eb="11">
      <t>カモク</t>
    </rPh>
    <rPh sb="12" eb="14">
      <t>メイショウ</t>
    </rPh>
    <rPh sb="25" eb="27">
      <t>ナイヨウ</t>
    </rPh>
    <rPh sb="28" eb="30">
      <t>ヘンコウ</t>
    </rPh>
    <phoneticPr fontId="3"/>
  </si>
  <si>
    <t>売上集計表出力ボタン追加</t>
    <rPh sb="0" eb="2">
      <t>ウリアゲ</t>
    </rPh>
    <rPh sb="2" eb="4">
      <t>シュウケイ</t>
    </rPh>
    <rPh sb="4" eb="5">
      <t>ヒョウ</t>
    </rPh>
    <rPh sb="5" eb="7">
      <t>シュツリョク</t>
    </rPh>
    <rPh sb="10" eb="12">
      <t>ツイカ</t>
    </rPh>
    <phoneticPr fontId="3"/>
  </si>
  <si>
    <t>600200-8あたり</t>
    <phoneticPr fontId="3"/>
  </si>
  <si>
    <t>UNNH0020_REPORT2等</t>
    <rPh sb="16" eb="17">
      <t>トウ</t>
    </rPh>
    <phoneticPr fontId="3"/>
  </si>
  <si>
    <t>UNNH0020_SQL</t>
    <phoneticPr fontId="3"/>
  </si>
  <si>
    <t>マスタ等を追加し分析依頼書発行時に分析方法の情報を基に分析項目を登録したマスタ順に変更する改造を行いたい。</t>
    <phoneticPr fontId="3"/>
  </si>
  <si>
    <t>要ヒアリング
⇒分析方法のコード化と併せて検討
マスタを追加し、分析方法を基にした並べ替えを実施
保存時に強制的に並べ替えをされる仕様で試算する</t>
    <rPh sb="0" eb="1">
      <t>ヨウ</t>
    </rPh>
    <phoneticPr fontId="3"/>
  </si>
  <si>
    <t>保存時並べ替え処理追加</t>
    <rPh sb="0" eb="2">
      <t>ホゾン</t>
    </rPh>
    <rPh sb="2" eb="3">
      <t>ジ</t>
    </rPh>
    <rPh sb="3" eb="4">
      <t>ナラ</t>
    </rPh>
    <rPh sb="5" eb="6">
      <t>カ</t>
    </rPh>
    <rPh sb="7" eb="9">
      <t>ショリ</t>
    </rPh>
    <rPh sb="9" eb="11">
      <t>ツイカ</t>
    </rPh>
    <phoneticPr fontId="3"/>
  </si>
  <si>
    <t>ワークテーブル→詳細テーブルの保存処理にて
GYO_NOをROW_NUMBER()に変更
※並び順定義用テーブル必要</t>
    <rPh sb="8" eb="10">
      <t>ショウサイ</t>
    </rPh>
    <rPh sb="15" eb="17">
      <t>ホゾン</t>
    </rPh>
    <rPh sb="17" eb="19">
      <t>ショリ</t>
    </rPh>
    <rPh sb="42" eb="44">
      <t>ヘンコウ</t>
    </rPh>
    <rPh sb="46" eb="47">
      <t>ナラ</t>
    </rPh>
    <rPh sb="48" eb="49">
      <t>ジュン</t>
    </rPh>
    <rPh sb="49" eb="51">
      <t>テイギ</t>
    </rPh>
    <rPh sb="51" eb="52">
      <t>ヨウ</t>
    </rPh>
    <rPh sb="56" eb="58">
      <t>ヒツヨウ</t>
    </rPh>
    <phoneticPr fontId="3"/>
  </si>
  <si>
    <t>※</t>
    <phoneticPr fontId="3"/>
  </si>
  <si>
    <t>項目別サンプルリスト入力機能に影響がないことを確認</t>
    <rPh sb="0" eb="2">
      <t>コウモク</t>
    </rPh>
    <rPh sb="2" eb="3">
      <t>ベツ</t>
    </rPh>
    <rPh sb="10" eb="12">
      <t>ニュウリョク</t>
    </rPh>
    <rPh sb="12" eb="14">
      <t>キノウ</t>
    </rPh>
    <rPh sb="15" eb="17">
      <t>エイキョウ</t>
    </rPh>
    <rPh sb="23" eb="25">
      <t>カクニン</t>
    </rPh>
    <phoneticPr fontId="3"/>
  </si>
  <si>
    <t>M_BUN_SORT等</t>
    <rPh sb="10" eb="11">
      <t>トウ</t>
    </rPh>
    <phoneticPr fontId="3"/>
  </si>
  <si>
    <t>分析項目並び順定義テーブル作成</t>
    <rPh sb="0" eb="2">
      <t>ブンセキ</t>
    </rPh>
    <rPh sb="2" eb="4">
      <t>コウモク</t>
    </rPh>
    <rPh sb="4" eb="5">
      <t>ナラ</t>
    </rPh>
    <rPh sb="6" eb="7">
      <t>ジュン</t>
    </rPh>
    <rPh sb="7" eb="9">
      <t>テイギ</t>
    </rPh>
    <rPh sb="13" eb="15">
      <t>サクセイ</t>
    </rPh>
    <phoneticPr fontId="3"/>
  </si>
  <si>
    <t>マスタメンテナンス</t>
    <phoneticPr fontId="3"/>
  </si>
  <si>
    <t>※更新頻度が少ない場合、ＯＡで更新する運用としても良い？</t>
    <rPh sb="1" eb="3">
      <t>コウシン</t>
    </rPh>
    <rPh sb="3" eb="5">
      <t>ヒンド</t>
    </rPh>
    <rPh sb="6" eb="7">
      <t>スク</t>
    </rPh>
    <rPh sb="9" eb="11">
      <t>バアイ</t>
    </rPh>
    <rPh sb="15" eb="17">
      <t>コウシン</t>
    </rPh>
    <rPh sb="19" eb="21">
      <t>ウンヨウ</t>
    </rPh>
    <rPh sb="25" eb="26">
      <t>ヨ</t>
    </rPh>
    <phoneticPr fontId="3"/>
  </si>
  <si>
    <t>並び順マスタ設定用画面・機能作成</t>
    <rPh sb="0" eb="1">
      <t>ナラ</t>
    </rPh>
    <rPh sb="2" eb="3">
      <t>ジュン</t>
    </rPh>
    <rPh sb="6" eb="8">
      <t>セッテイ</t>
    </rPh>
    <rPh sb="8" eb="9">
      <t>ヨウ</t>
    </rPh>
    <rPh sb="9" eb="11">
      <t>ガメン</t>
    </rPh>
    <rPh sb="12" eb="14">
      <t>キノウ</t>
    </rPh>
    <rPh sb="14" eb="16">
      <t>サクセイ</t>
    </rPh>
    <phoneticPr fontId="3"/>
  </si>
  <si>
    <t>マスタ設定画面は武蔵の類似テーブルを参考にすると良い</t>
    <rPh sb="3" eb="5">
      <t>セッテイ</t>
    </rPh>
    <rPh sb="5" eb="7">
      <t>ガメン</t>
    </rPh>
    <rPh sb="8" eb="10">
      <t>ムサシ</t>
    </rPh>
    <rPh sb="11" eb="13">
      <t>ルイジ</t>
    </rPh>
    <rPh sb="18" eb="20">
      <t>サンコウ</t>
    </rPh>
    <rPh sb="24" eb="25">
      <t>ヨ</t>
    </rPh>
    <phoneticPr fontId="3"/>
  </si>
  <si>
    <t>見積ヘッダテーブルにメモ項目追加</t>
    <rPh sb="0" eb="2">
      <t>ミツモリ</t>
    </rPh>
    <rPh sb="12" eb="14">
      <t>コウモク</t>
    </rPh>
    <rPh sb="14" eb="16">
      <t>ツイカ</t>
    </rPh>
    <phoneticPr fontId="3"/>
  </si>
  <si>
    <t>T_MITSU_H
T_MITSU_H_R
W_MITSU</t>
    <phoneticPr fontId="3"/>
  </si>
  <si>
    <t>EXCEL/SQL修正</t>
    <rPh sb="9" eb="11">
      <t>シュウセイ</t>
    </rPh>
    <phoneticPr fontId="3"/>
  </si>
  <si>
    <t>SP_SAVE_T_MITSU</t>
    <phoneticPr fontId="3"/>
  </si>
  <si>
    <t>UNMT0020_H
UNMT0020_IF
UNMT0020_SQL
UNMT0010_B
UNMT0010_IF
UNMT0010_SQL</t>
    <phoneticPr fontId="3"/>
  </si>
  <si>
    <t>200209002-1
200209003-1</t>
    <phoneticPr fontId="3"/>
  </si>
  <si>
    <t>データ展開先修正</t>
    <rPh sb="3" eb="5">
      <t>テンカイ</t>
    </rPh>
    <rPh sb="5" eb="6">
      <t>サキ</t>
    </rPh>
    <rPh sb="6" eb="8">
      <t>シュウセイ</t>
    </rPh>
    <phoneticPr fontId="3"/>
  </si>
  <si>
    <t>No.159 分析方法を文字列→CD化対応</t>
    <rPh sb="7" eb="9">
      <t>ブンセキ</t>
    </rPh>
    <rPh sb="9" eb="11">
      <t>ホウホウ</t>
    </rPh>
    <rPh sb="12" eb="15">
      <t>モジレツ</t>
    </rPh>
    <rPh sb="18" eb="19">
      <t>カ</t>
    </rPh>
    <rPh sb="19" eb="21">
      <t>タイオウ</t>
    </rPh>
    <phoneticPr fontId="3"/>
  </si>
  <si>
    <t>No.178 予算コード手入力化対応</t>
    <phoneticPr fontId="3"/>
  </si>
  <si>
    <t>No.178 日付手入力化対応</t>
    <rPh sb="7" eb="9">
      <t>ヒヅケ</t>
    </rPh>
    <phoneticPr fontId="3"/>
  </si>
  <si>
    <t>No.203 枝番ジャンプ機能追加対応</t>
    <phoneticPr fontId="3"/>
  </si>
  <si>
    <t>No.204 枝番備考追加対応</t>
    <phoneticPr fontId="3"/>
  </si>
  <si>
    <t>No.230 受付ステータス登録者の検索項目追加対応</t>
    <phoneticPr fontId="3"/>
  </si>
  <si>
    <t>No.294 裏書ラベルレイアウト変更対応</t>
    <phoneticPr fontId="3"/>
  </si>
  <si>
    <t>No.316 在庫管理帳票追加対応</t>
    <phoneticPr fontId="3"/>
  </si>
  <si>
    <t>No.319 出庫の論理削除機能追加対応</t>
    <phoneticPr fontId="3"/>
  </si>
  <si>
    <t>No.485 売上勘定科目自動連動対応</t>
    <phoneticPr fontId="3"/>
  </si>
  <si>
    <t>No.496 売上集計表出力対応</t>
    <phoneticPr fontId="3"/>
  </si>
  <si>
    <t>No.519 分析項目並べ替え機能追加対応(並べ替えマスタ画面)</t>
    <rPh sb="22" eb="23">
      <t>ナラ</t>
    </rPh>
    <rPh sb="24" eb="25">
      <t>カ</t>
    </rPh>
    <rPh sb="29" eb="31">
      <t>ガメン</t>
    </rPh>
    <phoneticPr fontId="3"/>
  </si>
  <si>
    <t>No.519 分析項目並べ替え機能追加対応(並べ替え処理)</t>
    <rPh sb="22" eb="23">
      <t>ナラ</t>
    </rPh>
    <rPh sb="24" eb="25">
      <t>カ</t>
    </rPh>
    <rPh sb="26" eb="28">
      <t>ショリ</t>
    </rPh>
    <phoneticPr fontId="3"/>
  </si>
  <si>
    <t>見積メモ項目追加対応</t>
    <phoneticPr fontId="3"/>
  </si>
  <si>
    <t>ボディに項目追加
フリーワード検索対象</t>
    <rPh sb="4" eb="6">
      <t>コウモク</t>
    </rPh>
    <rPh sb="6" eb="8">
      <t>ツイカ</t>
    </rPh>
    <rPh sb="15" eb="17">
      <t>ケンサク</t>
    </rPh>
    <rPh sb="17" eb="19">
      <t>タイショウ</t>
    </rPh>
    <phoneticPr fontId="3"/>
  </si>
  <si>
    <t>V_MITSUMORI_LIST
V_MITSU_SHOSAI_H
V_MITSU_SHOSAI_H_R
V_MITSU_SHOSAI_H_SANSHO
V_MITSU_SHOSAI_H_R_SANSHO</t>
    <phoneticPr fontId="3"/>
  </si>
  <si>
    <t>V_MITSUMORI_LIST
FREEWDに追加</t>
    <rPh sb="24" eb="26">
      <t>ツイカ</t>
    </rPh>
    <phoneticPr fontId="3"/>
  </si>
  <si>
    <t>[要望]
購買申請入力画面の予算コード入力について、コード検索をいちいち行わないといけない。
手入力で直接コードを入力したい。
[対応]
マクロのイベントにて、セル色で判定している為、セル色を薄緑に変更
保存時にマスタの存在チェック追加
エラーチェック・メッセージ表示処理追加
[補足]
同時に受理No.も手入力対応を行う？</t>
    <rPh sb="1" eb="3">
      <t>ヨウボウ</t>
    </rPh>
    <rPh sb="5" eb="7">
      <t>コウバイ</t>
    </rPh>
    <rPh sb="7" eb="9">
      <t>シンセイ</t>
    </rPh>
    <rPh sb="9" eb="11">
      <t>ニュウリョク</t>
    </rPh>
    <rPh sb="11" eb="13">
      <t>ガメン</t>
    </rPh>
    <rPh sb="14" eb="16">
      <t>ヨサン</t>
    </rPh>
    <rPh sb="19" eb="21">
      <t>ニュウリョク</t>
    </rPh>
    <rPh sb="29" eb="31">
      <t>ケンサク</t>
    </rPh>
    <rPh sb="36" eb="37">
      <t>オコナ</t>
    </rPh>
    <rPh sb="47" eb="48">
      <t>テ</t>
    </rPh>
    <rPh sb="48" eb="50">
      <t>ニュウリョク</t>
    </rPh>
    <rPh sb="51" eb="53">
      <t>チョクセツ</t>
    </rPh>
    <rPh sb="57" eb="59">
      <t>ニュウリョク</t>
    </rPh>
    <rPh sb="66" eb="68">
      <t>タイオウ</t>
    </rPh>
    <rPh sb="83" eb="84">
      <t>イロ</t>
    </rPh>
    <rPh sb="85" eb="87">
      <t>ハンテイ</t>
    </rPh>
    <rPh sb="91" eb="92">
      <t>タメ</t>
    </rPh>
    <rPh sb="95" eb="96">
      <t>イロ</t>
    </rPh>
    <rPh sb="97" eb="98">
      <t>ウス</t>
    </rPh>
    <rPh sb="98" eb="99">
      <t>ミドリ</t>
    </rPh>
    <rPh sb="100" eb="102">
      <t>ヘンコウ</t>
    </rPh>
    <rPh sb="103" eb="105">
      <t>ホゾン</t>
    </rPh>
    <rPh sb="105" eb="106">
      <t>ジ</t>
    </rPh>
    <rPh sb="111" eb="113">
      <t>ソンザイ</t>
    </rPh>
    <rPh sb="117" eb="119">
      <t>ツイカ</t>
    </rPh>
    <rPh sb="133" eb="135">
      <t>ヒョウジ</t>
    </rPh>
    <rPh sb="135" eb="137">
      <t>ショリ</t>
    </rPh>
    <rPh sb="137" eb="139">
      <t>ツイカ</t>
    </rPh>
    <rPh sb="142" eb="144">
      <t>ホソク</t>
    </rPh>
    <rPh sb="146" eb="148">
      <t>ドウジ</t>
    </rPh>
    <rPh sb="149" eb="151">
      <t>ジュリ</t>
    </rPh>
    <rPh sb="155" eb="156">
      <t>テ</t>
    </rPh>
    <rPh sb="156" eb="158">
      <t>ニュウリョク</t>
    </rPh>
    <rPh sb="158" eb="160">
      <t>タイオウ</t>
    </rPh>
    <rPh sb="161" eb="162">
      <t>オコナ</t>
    </rPh>
    <phoneticPr fontId="3"/>
  </si>
  <si>
    <t>[要望]
日付の入力は全てコード検索で入力する制限となっている。
手入力でも入力できるようにして欲しい。
[対応]
マクロのイベントにて、セル色で判定している為、セル色を薄緑に変更
日付セルの入力規則を追加（日付）
[補足]
入力制御の為にコード検索とした経緯がある。
セルの入力規則で制御可能なので、手入力にしても特に問題ない。
日付入力後に自動処理がある場合は本対応から除外する。</t>
    <rPh sb="1" eb="3">
      <t>ヨウボウ</t>
    </rPh>
    <rPh sb="5" eb="7">
      <t>ヒヅケ</t>
    </rPh>
    <rPh sb="8" eb="10">
      <t>ニュウリョク</t>
    </rPh>
    <rPh sb="11" eb="12">
      <t>スベ</t>
    </rPh>
    <rPh sb="16" eb="18">
      <t>ケンサク</t>
    </rPh>
    <rPh sb="19" eb="21">
      <t>ニュウリョク</t>
    </rPh>
    <rPh sb="23" eb="25">
      <t>セイゲン</t>
    </rPh>
    <rPh sb="33" eb="34">
      <t>テ</t>
    </rPh>
    <rPh sb="34" eb="36">
      <t>ニュウリョク</t>
    </rPh>
    <rPh sb="38" eb="40">
      <t>ニュウリョク</t>
    </rPh>
    <rPh sb="48" eb="49">
      <t>ホ</t>
    </rPh>
    <rPh sb="55" eb="57">
      <t>タイオウ</t>
    </rPh>
    <rPh sb="92" eb="94">
      <t>ヒヅケ</t>
    </rPh>
    <rPh sb="97" eb="99">
      <t>ニュウリョク</t>
    </rPh>
    <rPh sb="99" eb="101">
      <t>キソク</t>
    </rPh>
    <rPh sb="102" eb="104">
      <t>ツイカ</t>
    </rPh>
    <rPh sb="105" eb="107">
      <t>ヒヅケ</t>
    </rPh>
    <rPh sb="111" eb="113">
      <t>ホソク</t>
    </rPh>
    <rPh sb="115" eb="117">
      <t>ニュウリョク</t>
    </rPh>
    <rPh sb="117" eb="119">
      <t>セイギョ</t>
    </rPh>
    <rPh sb="120" eb="121">
      <t>タメ</t>
    </rPh>
    <rPh sb="125" eb="127">
      <t>ケンサク</t>
    </rPh>
    <rPh sb="130" eb="132">
      <t>ケイイ</t>
    </rPh>
    <rPh sb="140" eb="142">
      <t>ニュウリョク</t>
    </rPh>
    <rPh sb="142" eb="144">
      <t>キソク</t>
    </rPh>
    <rPh sb="145" eb="147">
      <t>セイギョ</t>
    </rPh>
    <rPh sb="147" eb="149">
      <t>カノウ</t>
    </rPh>
    <rPh sb="153" eb="154">
      <t>テ</t>
    </rPh>
    <rPh sb="154" eb="156">
      <t>ニュウリョク</t>
    </rPh>
    <rPh sb="160" eb="161">
      <t>トク</t>
    </rPh>
    <rPh sb="162" eb="164">
      <t>モンダイ</t>
    </rPh>
    <rPh sb="168" eb="170">
      <t>ヒヅケ</t>
    </rPh>
    <rPh sb="170" eb="173">
      <t>ニュウリョクゴ</t>
    </rPh>
    <rPh sb="174" eb="176">
      <t>ジドウ</t>
    </rPh>
    <rPh sb="176" eb="178">
      <t>ショリ</t>
    </rPh>
    <rPh sb="181" eb="183">
      <t>バアイ</t>
    </rPh>
    <rPh sb="184" eb="185">
      <t>ホン</t>
    </rPh>
    <rPh sb="185" eb="187">
      <t>タイオウ</t>
    </rPh>
    <rPh sb="189" eb="191">
      <t>ジョガイ</t>
    </rPh>
    <phoneticPr fontId="3"/>
  </si>
  <si>
    <t xml:space="preserve">[要望]
分析依頼入力画面の枝番について、たくさん枝番があっても１つずつ次へ・前へで遷移する必要がある。
直接指定枝番にジャンプできるようにしたい。
[対応]
ジャンプ先枝番の選択ポップアップを表示
選択した枝番の番号をセットし、表示処理
</t>
    <rPh sb="1" eb="3">
      <t>ヨウボウ</t>
    </rPh>
    <rPh sb="5" eb="7">
      <t>ブンセキ</t>
    </rPh>
    <rPh sb="7" eb="9">
      <t>イライ</t>
    </rPh>
    <rPh sb="9" eb="11">
      <t>ニュウリョク</t>
    </rPh>
    <rPh sb="11" eb="13">
      <t>ガメン</t>
    </rPh>
    <rPh sb="14" eb="15">
      <t>エダ</t>
    </rPh>
    <rPh sb="15" eb="16">
      <t>バン</t>
    </rPh>
    <rPh sb="25" eb="26">
      <t>エダ</t>
    </rPh>
    <rPh sb="26" eb="27">
      <t>バン</t>
    </rPh>
    <rPh sb="36" eb="37">
      <t>ツギ</t>
    </rPh>
    <rPh sb="39" eb="40">
      <t>マエ</t>
    </rPh>
    <rPh sb="42" eb="44">
      <t>センイ</t>
    </rPh>
    <rPh sb="46" eb="48">
      <t>ヒツヨウ</t>
    </rPh>
    <rPh sb="53" eb="55">
      <t>チョクセツ</t>
    </rPh>
    <rPh sb="55" eb="57">
      <t>シテイ</t>
    </rPh>
    <rPh sb="57" eb="58">
      <t>エダ</t>
    </rPh>
    <rPh sb="58" eb="59">
      <t>バン</t>
    </rPh>
    <rPh sb="77" eb="79">
      <t>タイオウ</t>
    </rPh>
    <rPh sb="85" eb="86">
      <t>サキ</t>
    </rPh>
    <rPh sb="86" eb="87">
      <t>エダ</t>
    </rPh>
    <rPh sb="87" eb="88">
      <t>バン</t>
    </rPh>
    <rPh sb="89" eb="91">
      <t>センタク</t>
    </rPh>
    <rPh sb="98" eb="100">
      <t>ヒョウジ</t>
    </rPh>
    <rPh sb="101" eb="103">
      <t>センタク</t>
    </rPh>
    <rPh sb="105" eb="106">
      <t>エダ</t>
    </rPh>
    <rPh sb="106" eb="107">
      <t>バン</t>
    </rPh>
    <rPh sb="108" eb="110">
      <t>バンゴウ</t>
    </rPh>
    <rPh sb="116" eb="118">
      <t>ヒョウジ</t>
    </rPh>
    <rPh sb="118" eb="120">
      <t>ショリ</t>
    </rPh>
    <phoneticPr fontId="3"/>
  </si>
  <si>
    <t xml:space="preserve">[要望]
分析依頼を検索するとき、「受付確認をした人」で検索したい
[対応]
検索項目追加
ビューにステータス履歴をJOINし、検索できるようにする
</t>
    <rPh sb="1" eb="3">
      <t>ヨウボウ</t>
    </rPh>
    <rPh sb="5" eb="7">
      <t>ブンセキ</t>
    </rPh>
    <rPh sb="7" eb="9">
      <t>イライ</t>
    </rPh>
    <rPh sb="10" eb="12">
      <t>ケンサク</t>
    </rPh>
    <rPh sb="18" eb="20">
      <t>ウケツケ</t>
    </rPh>
    <rPh sb="20" eb="22">
      <t>カクニン</t>
    </rPh>
    <rPh sb="25" eb="26">
      <t>ヒト</t>
    </rPh>
    <rPh sb="28" eb="30">
      <t>ケンサク</t>
    </rPh>
    <rPh sb="36" eb="38">
      <t>タイオウ</t>
    </rPh>
    <rPh sb="40" eb="42">
      <t>ケンサク</t>
    </rPh>
    <rPh sb="42" eb="44">
      <t>コウモク</t>
    </rPh>
    <rPh sb="44" eb="46">
      <t>ツイカ</t>
    </rPh>
    <rPh sb="56" eb="58">
      <t>リレキ</t>
    </rPh>
    <rPh sb="65" eb="67">
      <t>ケンサク</t>
    </rPh>
    <phoneticPr fontId="3"/>
  </si>
  <si>
    <t>[要望]
現状A4用紙6分割の専用シールを利用しているが、A4用紙に印字するよう仕様を変更したい
また、用紙変更に併せて印字内容も見直したい
[対応]
レイアウト展開はマクロで行っている為、マクロの修正が必要
項目の幅について、マスタ定義に併せてマクロで調製しているので、必要な部分は踏襲しつつ修正する
[補足]
濱地社長以外の方が窓口となる予定。
業務フローごと変わる可能性がある。
要件ヒアリングによって、想定外の対応となる場合、再度見積を提示する。</t>
    <rPh sb="1" eb="3">
      <t>ヨウボウ</t>
    </rPh>
    <rPh sb="5" eb="7">
      <t>ゲンジョウ</t>
    </rPh>
    <rPh sb="9" eb="11">
      <t>ヨウシ</t>
    </rPh>
    <rPh sb="12" eb="14">
      <t>ブンカツ</t>
    </rPh>
    <rPh sb="15" eb="17">
      <t>センヨウ</t>
    </rPh>
    <rPh sb="21" eb="23">
      <t>リヨウ</t>
    </rPh>
    <rPh sb="31" eb="33">
      <t>ヨウシ</t>
    </rPh>
    <rPh sb="34" eb="36">
      <t>インジ</t>
    </rPh>
    <rPh sb="40" eb="42">
      <t>シヨウ</t>
    </rPh>
    <rPh sb="43" eb="45">
      <t>ヘンコウ</t>
    </rPh>
    <rPh sb="52" eb="54">
      <t>ヨウシ</t>
    </rPh>
    <rPh sb="54" eb="56">
      <t>ヘンコウ</t>
    </rPh>
    <rPh sb="57" eb="58">
      <t>アワ</t>
    </rPh>
    <rPh sb="60" eb="62">
      <t>インジ</t>
    </rPh>
    <rPh sb="62" eb="64">
      <t>ナイヨウ</t>
    </rPh>
    <rPh sb="65" eb="67">
      <t>ミナオ</t>
    </rPh>
    <rPh sb="73" eb="75">
      <t>タイオウ</t>
    </rPh>
    <rPh sb="82" eb="84">
      <t>テンカイ</t>
    </rPh>
    <rPh sb="89" eb="90">
      <t>オコナ</t>
    </rPh>
    <rPh sb="94" eb="95">
      <t>タメ</t>
    </rPh>
    <rPh sb="100" eb="102">
      <t>シュウセイ</t>
    </rPh>
    <rPh sb="103" eb="105">
      <t>ヒツヨウ</t>
    </rPh>
    <rPh sb="106" eb="108">
      <t>コウモク</t>
    </rPh>
    <rPh sb="109" eb="110">
      <t>ハバ</t>
    </rPh>
    <rPh sb="118" eb="120">
      <t>テイギ</t>
    </rPh>
    <rPh sb="121" eb="122">
      <t>アワ</t>
    </rPh>
    <rPh sb="128" eb="130">
      <t>チョウセイ</t>
    </rPh>
    <rPh sb="137" eb="139">
      <t>ヒツヨウ</t>
    </rPh>
    <rPh sb="140" eb="142">
      <t>ブブン</t>
    </rPh>
    <rPh sb="143" eb="145">
      <t>トウシュウ</t>
    </rPh>
    <rPh sb="148" eb="150">
      <t>シュウセイ</t>
    </rPh>
    <rPh sb="155" eb="157">
      <t>ホソク</t>
    </rPh>
    <rPh sb="159" eb="161">
      <t>ハマジ</t>
    </rPh>
    <rPh sb="161" eb="163">
      <t>シャチョウ</t>
    </rPh>
    <rPh sb="163" eb="165">
      <t>イガイ</t>
    </rPh>
    <rPh sb="166" eb="167">
      <t>カタ</t>
    </rPh>
    <rPh sb="168" eb="170">
      <t>マドグチ</t>
    </rPh>
    <rPh sb="173" eb="175">
      <t>ヨテイ</t>
    </rPh>
    <rPh sb="177" eb="179">
      <t>ギョウム</t>
    </rPh>
    <rPh sb="184" eb="185">
      <t>カ</t>
    </rPh>
    <rPh sb="187" eb="190">
      <t>カノウセイ</t>
    </rPh>
    <rPh sb="195" eb="197">
      <t>ヨウケン</t>
    </rPh>
    <rPh sb="207" eb="209">
      <t>ソウテイ</t>
    </rPh>
    <rPh sb="209" eb="210">
      <t>ガイ</t>
    </rPh>
    <rPh sb="211" eb="213">
      <t>タイオウ</t>
    </rPh>
    <rPh sb="216" eb="218">
      <t>バアイ</t>
    </rPh>
    <rPh sb="219" eb="221">
      <t>サイド</t>
    </rPh>
    <rPh sb="221" eb="223">
      <t>ミツ</t>
    </rPh>
    <rPh sb="224" eb="226">
      <t>テイジ</t>
    </rPh>
    <phoneticPr fontId="3"/>
  </si>
  <si>
    <t>[要望]
試薬在庫検索画面から在庫管理帳票を出力し、紙ベースで在庫チェックを行いたい。
[対応]
新規帳票追加
[補足]
濱地社長以外の方が窓口となる予定。
要件ヒアリングによって、想定外の対応となる場合、再度見積を提示する。</t>
    <rPh sb="1" eb="3">
      <t>ヨウボウ</t>
    </rPh>
    <rPh sb="5" eb="7">
      <t>シヤク</t>
    </rPh>
    <rPh sb="7" eb="9">
      <t>ザイコ</t>
    </rPh>
    <rPh sb="9" eb="11">
      <t>ケンサク</t>
    </rPh>
    <rPh sb="11" eb="13">
      <t>ガメン</t>
    </rPh>
    <rPh sb="15" eb="17">
      <t>ザイコ</t>
    </rPh>
    <rPh sb="17" eb="19">
      <t>カンリ</t>
    </rPh>
    <rPh sb="19" eb="21">
      <t>チョウヒョウ</t>
    </rPh>
    <rPh sb="22" eb="24">
      <t>シュツリョク</t>
    </rPh>
    <rPh sb="26" eb="27">
      <t>カミ</t>
    </rPh>
    <rPh sb="31" eb="33">
      <t>ザイコ</t>
    </rPh>
    <rPh sb="38" eb="39">
      <t>オコナ</t>
    </rPh>
    <rPh sb="46" eb="48">
      <t>タイオウ</t>
    </rPh>
    <rPh sb="50" eb="52">
      <t>シンキ</t>
    </rPh>
    <rPh sb="52" eb="54">
      <t>チョウヒョウ</t>
    </rPh>
    <rPh sb="54" eb="56">
      <t>ツイカ</t>
    </rPh>
    <rPh sb="59" eb="61">
      <t>ホソク</t>
    </rPh>
    <rPh sb="63" eb="65">
      <t>ハマジ</t>
    </rPh>
    <rPh sb="65" eb="67">
      <t>シャチョウ</t>
    </rPh>
    <rPh sb="67" eb="69">
      <t>イガイ</t>
    </rPh>
    <rPh sb="70" eb="71">
      <t>カタ</t>
    </rPh>
    <rPh sb="72" eb="74">
      <t>マドグチ</t>
    </rPh>
    <rPh sb="77" eb="79">
      <t>ヨテイ</t>
    </rPh>
    <rPh sb="81" eb="83">
      <t>ヨウケン</t>
    </rPh>
    <rPh sb="93" eb="95">
      <t>ソウテイ</t>
    </rPh>
    <rPh sb="95" eb="96">
      <t>ガイ</t>
    </rPh>
    <rPh sb="97" eb="99">
      <t>タイオウ</t>
    </rPh>
    <rPh sb="102" eb="104">
      <t>バアイ</t>
    </rPh>
    <rPh sb="105" eb="107">
      <t>サイド</t>
    </rPh>
    <rPh sb="107" eb="109">
      <t>ミツ</t>
    </rPh>
    <rPh sb="110" eb="112">
      <t>テイジ</t>
    </rPh>
    <phoneticPr fontId="3"/>
  </si>
  <si>
    <t>[要望]
試薬出庫入力について、削除をしたとき、データが物理削除されてしまう為、いつ削除されたかがわからない。
毒劇物等の管理の為、履歴を確認できるよう、論理削除に変更したい。
[対応]
削除フラグ追加
ストアド修正（削除フラグTrue、在庫数調製）</t>
    <rPh sb="1" eb="3">
      <t>ヨウボウ</t>
    </rPh>
    <rPh sb="5" eb="7">
      <t>シヤク</t>
    </rPh>
    <rPh sb="7" eb="9">
      <t>シュッコ</t>
    </rPh>
    <rPh sb="9" eb="11">
      <t>ニュウリョク</t>
    </rPh>
    <rPh sb="16" eb="18">
      <t>サクジョ</t>
    </rPh>
    <rPh sb="28" eb="30">
      <t>ブツリ</t>
    </rPh>
    <rPh sb="30" eb="32">
      <t>サクジョ</t>
    </rPh>
    <rPh sb="38" eb="39">
      <t>タメ</t>
    </rPh>
    <rPh sb="42" eb="44">
      <t>サクジョ</t>
    </rPh>
    <rPh sb="56" eb="57">
      <t>ドク</t>
    </rPh>
    <rPh sb="57" eb="58">
      <t>ゲキ</t>
    </rPh>
    <rPh sb="58" eb="59">
      <t>ブツ</t>
    </rPh>
    <rPh sb="59" eb="60">
      <t>トウ</t>
    </rPh>
    <rPh sb="61" eb="63">
      <t>カンリ</t>
    </rPh>
    <rPh sb="64" eb="65">
      <t>タメ</t>
    </rPh>
    <rPh sb="66" eb="68">
      <t>リレキ</t>
    </rPh>
    <rPh sb="69" eb="71">
      <t>カクニン</t>
    </rPh>
    <rPh sb="77" eb="79">
      <t>ロンリ</t>
    </rPh>
    <rPh sb="79" eb="81">
      <t>サクジョ</t>
    </rPh>
    <rPh sb="82" eb="84">
      <t>ヘンコウ</t>
    </rPh>
    <rPh sb="91" eb="93">
      <t>タイオウ</t>
    </rPh>
    <rPh sb="95" eb="97">
      <t>サクジョ</t>
    </rPh>
    <rPh sb="100" eb="102">
      <t>ツイカ</t>
    </rPh>
    <rPh sb="107" eb="109">
      <t>シュウセイ</t>
    </rPh>
    <rPh sb="110" eb="112">
      <t>サクジョ</t>
    </rPh>
    <rPh sb="120" eb="122">
      <t>ザイコ</t>
    </rPh>
    <rPh sb="122" eb="123">
      <t>スウ</t>
    </rPh>
    <rPh sb="123" eb="125">
      <t>チョウセイ</t>
    </rPh>
    <phoneticPr fontId="3"/>
  </si>
  <si>
    <t xml:space="preserve">[要望]
分析依頼書の分析項目について、法律に沿った並びにするケースがある。
自動並び替え機能が欲しい
[対応]
保存時にマスタに沿って自動並び替えをする
保存ストアドを修正する
[補足]
分析方法コード化対応を事前に完了している必要有り
</t>
    <rPh sb="1" eb="3">
      <t>ヨウボウ</t>
    </rPh>
    <rPh sb="5" eb="7">
      <t>ブンセキ</t>
    </rPh>
    <rPh sb="7" eb="9">
      <t>イライ</t>
    </rPh>
    <rPh sb="9" eb="10">
      <t>ショ</t>
    </rPh>
    <rPh sb="11" eb="13">
      <t>ブンセキ</t>
    </rPh>
    <rPh sb="13" eb="15">
      <t>コウモク</t>
    </rPh>
    <rPh sb="20" eb="22">
      <t>ホウリツ</t>
    </rPh>
    <rPh sb="23" eb="24">
      <t>ソ</t>
    </rPh>
    <rPh sb="26" eb="27">
      <t>ナラ</t>
    </rPh>
    <rPh sb="39" eb="41">
      <t>ジドウ</t>
    </rPh>
    <rPh sb="41" eb="42">
      <t>ナラ</t>
    </rPh>
    <rPh sb="43" eb="44">
      <t>カ</t>
    </rPh>
    <rPh sb="45" eb="47">
      <t>キノウ</t>
    </rPh>
    <rPh sb="48" eb="49">
      <t>ホ</t>
    </rPh>
    <rPh sb="54" eb="56">
      <t>タイオウ</t>
    </rPh>
    <rPh sb="58" eb="60">
      <t>ホゾン</t>
    </rPh>
    <rPh sb="60" eb="61">
      <t>ジ</t>
    </rPh>
    <rPh sb="66" eb="67">
      <t>ソ</t>
    </rPh>
    <rPh sb="69" eb="71">
      <t>ジドウ</t>
    </rPh>
    <rPh sb="71" eb="72">
      <t>ナラ</t>
    </rPh>
    <rPh sb="73" eb="74">
      <t>カ</t>
    </rPh>
    <rPh sb="79" eb="81">
      <t>ホゾン</t>
    </rPh>
    <rPh sb="86" eb="88">
      <t>シュウセイ</t>
    </rPh>
    <rPh sb="93" eb="95">
      <t>ホソク</t>
    </rPh>
    <rPh sb="97" eb="99">
      <t>ブンセキ</t>
    </rPh>
    <rPh sb="99" eb="101">
      <t>ホウホウ</t>
    </rPh>
    <rPh sb="104" eb="105">
      <t>カ</t>
    </rPh>
    <rPh sb="105" eb="107">
      <t>タイオウ</t>
    </rPh>
    <rPh sb="108" eb="110">
      <t>ジゼン</t>
    </rPh>
    <rPh sb="111" eb="113">
      <t>カンリョウ</t>
    </rPh>
    <rPh sb="117" eb="119">
      <t>ヒツヨウ</t>
    </rPh>
    <rPh sb="119" eb="120">
      <t>ア</t>
    </rPh>
    <phoneticPr fontId="3"/>
  </si>
  <si>
    <t>[要望]
分析方法ごとに分析項目の並び順を定義する
[対応]
12-1で使用する、並び順を定義するマスタ
と、そのメンテナンス画面を作成する
[補足]
武蔵因果応報システムの食材・レシピで作成したマスタメンテナンス画面が並び順の設定をしているので、それを参考しても良いかも</t>
    <rPh sb="1" eb="3">
      <t>ヨウボウ</t>
    </rPh>
    <rPh sb="5" eb="7">
      <t>ブンセキ</t>
    </rPh>
    <rPh sb="7" eb="9">
      <t>ホウホウ</t>
    </rPh>
    <rPh sb="12" eb="14">
      <t>ブンセキ</t>
    </rPh>
    <rPh sb="14" eb="16">
      <t>コウモク</t>
    </rPh>
    <rPh sb="17" eb="18">
      <t>ナラ</t>
    </rPh>
    <rPh sb="19" eb="20">
      <t>ジュン</t>
    </rPh>
    <rPh sb="21" eb="23">
      <t>テイギ</t>
    </rPh>
    <rPh sb="28" eb="30">
      <t>タイオウ</t>
    </rPh>
    <rPh sb="37" eb="39">
      <t>シヨウ</t>
    </rPh>
    <rPh sb="42" eb="43">
      <t>ナラ</t>
    </rPh>
    <rPh sb="44" eb="45">
      <t>ジュン</t>
    </rPh>
    <rPh sb="46" eb="48">
      <t>テイギ</t>
    </rPh>
    <rPh sb="64" eb="66">
      <t>ガメン</t>
    </rPh>
    <rPh sb="67" eb="69">
      <t>サクセイ</t>
    </rPh>
    <rPh sb="74" eb="76">
      <t>ホソク</t>
    </rPh>
    <rPh sb="78" eb="80">
      <t>ムサシ</t>
    </rPh>
    <rPh sb="80" eb="82">
      <t>インガ</t>
    </rPh>
    <rPh sb="82" eb="84">
      <t>オウホウ</t>
    </rPh>
    <rPh sb="89" eb="91">
      <t>ショクザイ</t>
    </rPh>
    <rPh sb="96" eb="98">
      <t>サクセイ</t>
    </rPh>
    <rPh sb="109" eb="111">
      <t>ガメン</t>
    </rPh>
    <rPh sb="112" eb="113">
      <t>ナラ</t>
    </rPh>
    <rPh sb="114" eb="115">
      <t>ジュン</t>
    </rPh>
    <rPh sb="116" eb="118">
      <t>セッテイ</t>
    </rPh>
    <rPh sb="129" eb="131">
      <t>サンコウ</t>
    </rPh>
    <rPh sb="134" eb="135">
      <t>ヨ</t>
    </rPh>
    <phoneticPr fontId="3"/>
  </si>
  <si>
    <t>[要望]
見積ヘッダの入力欄に見積書に反映されないメモ欄が欲しい
[対応]
備考等のカラムを追加する
入力画面に項目追加
検索画面のフリーワードの対象に追加
[補足]
見積書には印字しないこと</t>
    <rPh sb="1" eb="3">
      <t>ヨウボウ</t>
    </rPh>
    <rPh sb="35" eb="37">
      <t>タイオウ</t>
    </rPh>
    <rPh sb="39" eb="41">
      <t>ビコウ</t>
    </rPh>
    <rPh sb="41" eb="42">
      <t>トウ</t>
    </rPh>
    <rPh sb="47" eb="49">
      <t>ツイカ</t>
    </rPh>
    <rPh sb="52" eb="54">
      <t>ニュウリョク</t>
    </rPh>
    <rPh sb="54" eb="56">
      <t>ガメン</t>
    </rPh>
    <rPh sb="57" eb="59">
      <t>コウモク</t>
    </rPh>
    <rPh sb="59" eb="61">
      <t>ツイカ</t>
    </rPh>
    <rPh sb="62" eb="64">
      <t>ケンサク</t>
    </rPh>
    <rPh sb="64" eb="66">
      <t>ガメン</t>
    </rPh>
    <rPh sb="74" eb="76">
      <t>タイショウ</t>
    </rPh>
    <rPh sb="77" eb="79">
      <t>ツイカ</t>
    </rPh>
    <rPh sb="82" eb="84">
      <t>ホソク</t>
    </rPh>
    <rPh sb="86" eb="88">
      <t>ミツモリ</t>
    </rPh>
    <rPh sb="88" eb="89">
      <t>ショ</t>
    </rPh>
    <rPh sb="91" eb="93">
      <t>インジ</t>
    </rPh>
    <phoneticPr fontId="3"/>
  </si>
  <si>
    <t>UNISS追加要望（Sランク）</t>
    <rPh sb="5" eb="7">
      <t>ツイカ</t>
    </rPh>
    <rPh sb="7" eb="9">
      <t>ヨウボウ</t>
    </rPh>
    <phoneticPr fontId="3"/>
  </si>
  <si>
    <t>帳票は要らないので別の物をやって欲しいという内容に変わってきている</t>
    <rPh sb="0" eb="2">
      <t>チョウヒョウ</t>
    </rPh>
    <rPh sb="3" eb="4">
      <t>イ</t>
    </rPh>
    <rPh sb="9" eb="10">
      <t>ベツ</t>
    </rPh>
    <rPh sb="11" eb="12">
      <t>モノ</t>
    </rPh>
    <rPh sb="16" eb="17">
      <t>ホ</t>
    </rPh>
    <rPh sb="22" eb="24">
      <t>ナイヨウ</t>
    </rPh>
    <rPh sb="25" eb="26">
      <t>カ</t>
    </rPh>
    <phoneticPr fontId="3"/>
  </si>
  <si>
    <t>現在レイアウトを調整中</t>
    <rPh sb="0" eb="2">
      <t>ゲンザイ</t>
    </rPh>
    <rPh sb="8" eb="11">
      <t>チョウセイチュウ</t>
    </rPh>
    <phoneticPr fontId="3"/>
  </si>
  <si>
    <t>法改正に伴い、コード化対応が必須になっている。</t>
    <rPh sb="0" eb="3">
      <t>ホウカイセイ</t>
    </rPh>
    <rPh sb="4" eb="5">
      <t>トモナ</t>
    </rPh>
    <rPh sb="10" eb="11">
      <t>カ</t>
    </rPh>
    <rPh sb="11" eb="13">
      <t>タイオウ</t>
    </rPh>
    <rPh sb="14" eb="16">
      <t>ヒッス</t>
    </rPh>
    <phoneticPr fontId="3"/>
  </si>
  <si>
    <t>販売商品の場合は売上入力の分析方法へ「販売商品」を自動でセットしたい。</t>
    <rPh sb="0" eb="2">
      <t>ハンバイ</t>
    </rPh>
    <rPh sb="2" eb="4">
      <t>ショウヒン</t>
    </rPh>
    <rPh sb="5" eb="7">
      <t>バアイ</t>
    </rPh>
    <rPh sb="8" eb="10">
      <t>ウリアゲ</t>
    </rPh>
    <rPh sb="10" eb="12">
      <t>ニュウリョク</t>
    </rPh>
    <rPh sb="13" eb="15">
      <t>ブンセキ</t>
    </rPh>
    <rPh sb="15" eb="17">
      <t>ホウホウ</t>
    </rPh>
    <rPh sb="19" eb="21">
      <t>ハンバイ</t>
    </rPh>
    <rPh sb="21" eb="23">
      <t>ショウヒン</t>
    </rPh>
    <rPh sb="25" eb="27">
      <t>ジドウ</t>
    </rPh>
    <phoneticPr fontId="3"/>
  </si>
  <si>
    <t>法律によって並び順が決まっている。今は既存の法律順に並べて登録してある。
昔のユニエミー順とお客様順の両方で運用していたが、今は営業が全ての並び順を入力していたり指示したりしている。
だったらマスタに並び順のマスタを作って、依頼書発行時に法律で並び替えをチェックを入れて、その並び順を選択する事で自動的に並ぶようにしたい。</t>
    <rPh sb="0" eb="2">
      <t>ホウリツ</t>
    </rPh>
    <rPh sb="6" eb="7">
      <t>ナラ</t>
    </rPh>
    <rPh sb="8" eb="9">
      <t>ジュン</t>
    </rPh>
    <rPh sb="10" eb="11">
      <t>キ</t>
    </rPh>
    <rPh sb="17" eb="18">
      <t>イマ</t>
    </rPh>
    <rPh sb="19" eb="21">
      <t>キゾン</t>
    </rPh>
    <rPh sb="22" eb="24">
      <t>ホウリツ</t>
    </rPh>
    <rPh sb="24" eb="25">
      <t>ジュン</t>
    </rPh>
    <rPh sb="26" eb="27">
      <t>ナラ</t>
    </rPh>
    <rPh sb="29" eb="31">
      <t>トウロク</t>
    </rPh>
    <rPh sb="37" eb="38">
      <t>ムカシ</t>
    </rPh>
    <rPh sb="44" eb="45">
      <t>ジュン</t>
    </rPh>
    <rPh sb="47" eb="49">
      <t>キャクサマ</t>
    </rPh>
    <rPh sb="49" eb="50">
      <t>ジュン</t>
    </rPh>
    <rPh sb="51" eb="53">
      <t>リョウホウ</t>
    </rPh>
    <rPh sb="54" eb="56">
      <t>ウンヨウ</t>
    </rPh>
    <rPh sb="62" eb="63">
      <t>イマ</t>
    </rPh>
    <rPh sb="64" eb="66">
      <t>エイギョウ</t>
    </rPh>
    <rPh sb="67" eb="68">
      <t>スベ</t>
    </rPh>
    <rPh sb="70" eb="71">
      <t>ナラ</t>
    </rPh>
    <rPh sb="72" eb="73">
      <t>ジュン</t>
    </rPh>
    <rPh sb="74" eb="76">
      <t>ニュウリョク</t>
    </rPh>
    <rPh sb="81" eb="83">
      <t>シジ</t>
    </rPh>
    <rPh sb="100" eb="101">
      <t>ナラ</t>
    </rPh>
    <rPh sb="102" eb="103">
      <t>ジュン</t>
    </rPh>
    <rPh sb="108" eb="109">
      <t>ツク</t>
    </rPh>
    <rPh sb="112" eb="115">
      <t>イライショ</t>
    </rPh>
    <rPh sb="115" eb="117">
      <t>ハッコウ</t>
    </rPh>
    <rPh sb="117" eb="118">
      <t>ジ</t>
    </rPh>
    <rPh sb="119" eb="121">
      <t>ホウリツ</t>
    </rPh>
    <rPh sb="122" eb="123">
      <t>ナラ</t>
    </rPh>
    <rPh sb="124" eb="125">
      <t>カ</t>
    </rPh>
    <rPh sb="132" eb="133">
      <t>イ</t>
    </rPh>
    <rPh sb="138" eb="139">
      <t>ナラ</t>
    </rPh>
    <rPh sb="140" eb="141">
      <t>ジュン</t>
    </rPh>
    <rPh sb="142" eb="144">
      <t>センタク</t>
    </rPh>
    <rPh sb="146" eb="147">
      <t>コト</t>
    </rPh>
    <rPh sb="148" eb="151">
      <t>ジドウテキ</t>
    </rPh>
    <rPh sb="152" eb="153">
      <t>ナラ</t>
    </rPh>
    <phoneticPr fontId="3"/>
  </si>
  <si>
    <t>依頼書のレイアウトも変更。備考も印字する。</t>
    <rPh sb="0" eb="3">
      <t>イライショ</t>
    </rPh>
    <rPh sb="10" eb="12">
      <t>ヘンコウ</t>
    </rPh>
    <rPh sb="13" eb="15">
      <t>ビコウ</t>
    </rPh>
    <rPh sb="16" eb="18">
      <t>インジ</t>
    </rPh>
    <phoneticPr fontId="3"/>
  </si>
  <si>
    <t>分析担当部署の複数選択</t>
    <rPh sb="0" eb="2">
      <t>ブンセキ</t>
    </rPh>
    <rPh sb="2" eb="4">
      <t>タントウ</t>
    </rPh>
    <rPh sb="4" eb="6">
      <t>ブショ</t>
    </rPh>
    <rPh sb="7" eb="9">
      <t>フクスウ</t>
    </rPh>
    <rPh sb="9" eb="11">
      <t>センタク</t>
    </rPh>
    <phoneticPr fontId="3"/>
  </si>
  <si>
    <t>分析検索の担当部署を複数選択指定したい
MAX５個の指定にしたい。（制限は無くてもOK）</t>
    <rPh sb="0" eb="2">
      <t>ブンセキ</t>
    </rPh>
    <rPh sb="2" eb="4">
      <t>ケンサク</t>
    </rPh>
    <rPh sb="5" eb="7">
      <t>タントウ</t>
    </rPh>
    <rPh sb="7" eb="9">
      <t>ブショ</t>
    </rPh>
    <rPh sb="10" eb="12">
      <t>フクスウ</t>
    </rPh>
    <rPh sb="12" eb="14">
      <t>センタク</t>
    </rPh>
    <rPh sb="14" eb="16">
      <t>シテイ</t>
    </rPh>
    <rPh sb="24" eb="25">
      <t>コ</t>
    </rPh>
    <rPh sb="26" eb="28">
      <t>シテイ</t>
    </rPh>
    <rPh sb="34" eb="36">
      <t>セイゲン</t>
    </rPh>
    <rPh sb="37" eb="38">
      <t>ナ</t>
    </rPh>
    <phoneticPr fontId="3"/>
  </si>
  <si>
    <t>分析依頼検索</t>
    <phoneticPr fontId="3"/>
  </si>
  <si>
    <t>データ検索結果件数の表示</t>
    <rPh sb="3" eb="5">
      <t>ケンサク</t>
    </rPh>
    <rPh sb="5" eb="7">
      <t>ケッカ</t>
    </rPh>
    <rPh sb="7" eb="9">
      <t>ケンスウ</t>
    </rPh>
    <rPh sb="10" eb="12">
      <t>ヒョウジ</t>
    </rPh>
    <phoneticPr fontId="3"/>
  </si>
  <si>
    <t>分析検索のページ数の横に表示する</t>
    <rPh sb="0" eb="2">
      <t>ブンセキ</t>
    </rPh>
    <rPh sb="2" eb="4">
      <t>ケンサク</t>
    </rPh>
    <rPh sb="8" eb="9">
      <t>スウ</t>
    </rPh>
    <rPh sb="10" eb="11">
      <t>ヨコ</t>
    </rPh>
    <rPh sb="12" eb="14">
      <t>ヒョウジ</t>
    </rPh>
    <phoneticPr fontId="3"/>
  </si>
  <si>
    <t>受理№の複数選択</t>
    <rPh sb="0" eb="2">
      <t>ジュリ</t>
    </rPh>
    <rPh sb="4" eb="6">
      <t>フクスウ</t>
    </rPh>
    <rPh sb="6" eb="8">
      <t>センタク</t>
    </rPh>
    <phoneticPr fontId="3"/>
  </si>
  <si>
    <t>分析検索の受理№を複数選択指定したい
条件指定のボックスを３つにする。</t>
    <rPh sb="0" eb="2">
      <t>ブンセキ</t>
    </rPh>
    <rPh sb="2" eb="4">
      <t>ケンサク</t>
    </rPh>
    <rPh sb="5" eb="7">
      <t>ジュリ</t>
    </rPh>
    <rPh sb="9" eb="11">
      <t>フクスウ</t>
    </rPh>
    <rPh sb="11" eb="13">
      <t>センタク</t>
    </rPh>
    <rPh sb="13" eb="15">
      <t>シテイ</t>
    </rPh>
    <rPh sb="19" eb="21">
      <t>ジョウケン</t>
    </rPh>
    <rPh sb="21" eb="23">
      <t>シテイ</t>
    </rPh>
    <phoneticPr fontId="3"/>
  </si>
  <si>
    <t>ｽﾃｰﾀｽを間違えるケースが多い。受付確認をしようとしたのに、技術確認してしまった時など。</t>
    <rPh sb="6" eb="8">
      <t>マチガ</t>
    </rPh>
    <rPh sb="14" eb="15">
      <t>オオ</t>
    </rPh>
    <rPh sb="17" eb="19">
      <t>ウケツケ</t>
    </rPh>
    <rPh sb="19" eb="21">
      <t>カクニン</t>
    </rPh>
    <rPh sb="31" eb="33">
      <t>ギジュツ</t>
    </rPh>
    <rPh sb="33" eb="35">
      <t>カクニン</t>
    </rPh>
    <rPh sb="41" eb="42">
      <t>トキ</t>
    </rPh>
    <phoneticPr fontId="3"/>
  </si>
  <si>
    <t>ステータス</t>
    <phoneticPr fontId="3"/>
  </si>
  <si>
    <t>単純に間違えた時にｽﾃｰﾀｽ変更を削除（取り消し）できるようにしたい。その時は履歴も含めて削除する。
削除履歴を取っておいてやる方法と、単純に削除する方法の２種類の見積が欲しい。</t>
    <rPh sb="0" eb="2">
      <t>タンジュン</t>
    </rPh>
    <rPh sb="3" eb="5">
      <t>マチガ</t>
    </rPh>
    <rPh sb="7" eb="8">
      <t>トキ</t>
    </rPh>
    <rPh sb="14" eb="16">
      <t>ヘンコウ</t>
    </rPh>
    <rPh sb="17" eb="19">
      <t>サクジョ</t>
    </rPh>
    <rPh sb="20" eb="21">
      <t>ト</t>
    </rPh>
    <rPh sb="22" eb="23">
      <t>ケ</t>
    </rPh>
    <rPh sb="37" eb="38">
      <t>トキ</t>
    </rPh>
    <rPh sb="39" eb="41">
      <t>リレキ</t>
    </rPh>
    <rPh sb="42" eb="43">
      <t>フク</t>
    </rPh>
    <rPh sb="45" eb="47">
      <t>サクジョ</t>
    </rPh>
    <rPh sb="51" eb="53">
      <t>サクジョ</t>
    </rPh>
    <rPh sb="53" eb="55">
      <t>リレキ</t>
    </rPh>
    <rPh sb="56" eb="57">
      <t>ト</t>
    </rPh>
    <rPh sb="64" eb="66">
      <t>ホウホウ</t>
    </rPh>
    <rPh sb="68" eb="70">
      <t>タンジュン</t>
    </rPh>
    <rPh sb="71" eb="73">
      <t>サクジョ</t>
    </rPh>
    <rPh sb="75" eb="77">
      <t>ホウホウ</t>
    </rPh>
    <rPh sb="79" eb="81">
      <t>シュルイ</t>
    </rPh>
    <rPh sb="82" eb="84">
      <t>ミツモリ</t>
    </rPh>
    <rPh sb="85" eb="86">
      <t>ホ</t>
    </rPh>
    <phoneticPr fontId="3"/>
  </si>
  <si>
    <t>現在現場にて調整中</t>
    <rPh sb="0" eb="2">
      <t>ゲンザイ</t>
    </rPh>
    <rPh sb="2" eb="4">
      <t>ゲンバ</t>
    </rPh>
    <rPh sb="6" eb="9">
      <t>チョウセイチュウ</t>
    </rPh>
    <phoneticPr fontId="3"/>
  </si>
  <si>
    <t>裏書ラベルレイアウト変更対応　【保留】</t>
    <rPh sb="0" eb="2">
      <t>ウラガキ</t>
    </rPh>
    <rPh sb="10" eb="12">
      <t>ヘンコウ</t>
    </rPh>
    <rPh sb="12" eb="14">
      <t>タイオウ</t>
    </rPh>
    <rPh sb="16" eb="18">
      <t>ホリュウ</t>
    </rPh>
    <phoneticPr fontId="3"/>
  </si>
  <si>
    <t>在庫管理帳票追加対応　【保留】</t>
    <rPh sb="0" eb="2">
      <t>ザイコ</t>
    </rPh>
    <rPh sb="2" eb="4">
      <t>カンリ</t>
    </rPh>
    <rPh sb="4" eb="6">
      <t>チョウヒョウ</t>
    </rPh>
    <rPh sb="6" eb="8">
      <t>ツイカ</t>
    </rPh>
    <rPh sb="8" eb="10">
      <t>タイオウ</t>
    </rPh>
    <phoneticPr fontId="3"/>
  </si>
  <si>
    <t>出庫の論理削除機能追加対応　【保留】</t>
    <rPh sb="0" eb="2">
      <t>シュッコ</t>
    </rPh>
    <rPh sb="3" eb="5">
      <t>ロンリ</t>
    </rPh>
    <rPh sb="5" eb="7">
      <t>サクジョ</t>
    </rPh>
    <rPh sb="7" eb="9">
      <t>キノウ</t>
    </rPh>
    <rPh sb="9" eb="11">
      <t>ツイカ</t>
    </rPh>
    <rPh sb="11" eb="13">
      <t>タイオウ</t>
    </rPh>
    <phoneticPr fontId="3"/>
  </si>
  <si>
    <t>入力した内容を元に戻したい。</t>
    <rPh sb="0" eb="2">
      <t>ニュウリョク</t>
    </rPh>
    <rPh sb="4" eb="6">
      <t>ナイヨウ</t>
    </rPh>
    <rPh sb="7" eb="8">
      <t>モト</t>
    </rPh>
    <rPh sb="9" eb="10">
      <t>モド</t>
    </rPh>
    <phoneticPr fontId="3"/>
  </si>
  <si>
    <t>明細行の複数行削除</t>
    <rPh sb="0" eb="2">
      <t>メイサイ</t>
    </rPh>
    <rPh sb="2" eb="3">
      <t>ギョウ</t>
    </rPh>
    <rPh sb="4" eb="7">
      <t>フクスウギョウ</t>
    </rPh>
    <rPh sb="7" eb="9">
      <t>サクジョ</t>
    </rPh>
    <phoneticPr fontId="3"/>
  </si>
  <si>
    <t>白色のセルならCTRL＋Zで戻せる。オリジナルで製作すると多大な工数とレスポンスダウンとなる。※一旦保留。コントロールZをアナウンスする、。</t>
    <rPh sb="0" eb="2">
      <t>シロイロ</t>
    </rPh>
    <rPh sb="14" eb="15">
      <t>モド</t>
    </rPh>
    <rPh sb="24" eb="26">
      <t>セイサク</t>
    </rPh>
    <rPh sb="29" eb="31">
      <t>タダイ</t>
    </rPh>
    <rPh sb="32" eb="34">
      <t>コウスウ</t>
    </rPh>
    <rPh sb="48" eb="50">
      <t>イッタン</t>
    </rPh>
    <rPh sb="50" eb="52">
      <t>ホリュウ</t>
    </rPh>
    <phoneticPr fontId="3"/>
  </si>
  <si>
    <t>税込印刷のチェックを入れて印刷した場合、見積合計金額の行の直ぐ下に「見積合計金額には消費税？？？円を含みます。」の標記が欲しい。</t>
    <rPh sb="0" eb="2">
      <t>ゼイコ</t>
    </rPh>
    <rPh sb="2" eb="4">
      <t>インサツ</t>
    </rPh>
    <rPh sb="10" eb="11">
      <t>イ</t>
    </rPh>
    <rPh sb="13" eb="15">
      <t>インサツ</t>
    </rPh>
    <rPh sb="17" eb="19">
      <t>バアイ</t>
    </rPh>
    <rPh sb="20" eb="22">
      <t>ミツモリ</t>
    </rPh>
    <rPh sb="22" eb="24">
      <t>ゴウケイ</t>
    </rPh>
    <rPh sb="24" eb="26">
      <t>キンガク</t>
    </rPh>
    <rPh sb="27" eb="28">
      <t>ギョウ</t>
    </rPh>
    <rPh sb="29" eb="30">
      <t>ス</t>
    </rPh>
    <rPh sb="31" eb="32">
      <t>シタ</t>
    </rPh>
    <rPh sb="34" eb="36">
      <t>ミツモリ</t>
    </rPh>
    <rPh sb="36" eb="38">
      <t>ゴウケイ</t>
    </rPh>
    <rPh sb="38" eb="40">
      <t>キンガク</t>
    </rPh>
    <rPh sb="42" eb="45">
      <t>ショウヒゼイ</t>
    </rPh>
    <rPh sb="48" eb="49">
      <t>エン</t>
    </rPh>
    <rPh sb="50" eb="51">
      <t>フク</t>
    </rPh>
    <rPh sb="57" eb="59">
      <t>ヒョウキ</t>
    </rPh>
    <rPh sb="60" eb="61">
      <t>ホ</t>
    </rPh>
    <phoneticPr fontId="3"/>
  </si>
  <si>
    <t>見積書の一括印刷。見積書でも同じ機能が欲しい。</t>
    <rPh sb="0" eb="2">
      <t>ミツモリ</t>
    </rPh>
    <rPh sb="2" eb="3">
      <t>ショ</t>
    </rPh>
    <rPh sb="4" eb="6">
      <t>イッカツ</t>
    </rPh>
    <rPh sb="6" eb="8">
      <t>インサツ</t>
    </rPh>
    <rPh sb="9" eb="11">
      <t>ミツモリ</t>
    </rPh>
    <rPh sb="11" eb="12">
      <t>ショ</t>
    </rPh>
    <rPh sb="14" eb="15">
      <t>オナ</t>
    </rPh>
    <rPh sb="16" eb="18">
      <t>キノウ</t>
    </rPh>
    <rPh sb="19" eb="20">
      <t>ホ</t>
    </rPh>
    <phoneticPr fontId="3"/>
  </si>
  <si>
    <t>改ページが掛かる時だけ、一番下の枠外に印字する。</t>
    <rPh sb="0" eb="1">
      <t>カイ</t>
    </rPh>
    <rPh sb="5" eb="6">
      <t>カ</t>
    </rPh>
    <rPh sb="8" eb="9">
      <t>トキ</t>
    </rPh>
    <rPh sb="12" eb="14">
      <t>イチバン</t>
    </rPh>
    <rPh sb="14" eb="15">
      <t>シタ</t>
    </rPh>
    <rPh sb="16" eb="18">
      <t>ワクガイ</t>
    </rPh>
    <rPh sb="19" eb="21">
      <t>インジ</t>
    </rPh>
    <phoneticPr fontId="3"/>
  </si>
  <si>
    <t>見積書が３８行目くらいから２ページ目が出るが、一番下に「次ページ」の標記が欲しい。また合計金額は１枚目のみとし、２枚目以降には印字しない。</t>
    <rPh sb="0" eb="3">
      <t>ミツモリショ</t>
    </rPh>
    <rPh sb="6" eb="8">
      <t>ギョウメ</t>
    </rPh>
    <rPh sb="17" eb="18">
      <t>メ</t>
    </rPh>
    <rPh sb="19" eb="20">
      <t>デ</t>
    </rPh>
    <rPh sb="23" eb="25">
      <t>イチバン</t>
    </rPh>
    <rPh sb="25" eb="26">
      <t>シタ</t>
    </rPh>
    <rPh sb="28" eb="29">
      <t>ツギ</t>
    </rPh>
    <rPh sb="34" eb="36">
      <t>ヒョウキ</t>
    </rPh>
    <rPh sb="37" eb="38">
      <t>ホ</t>
    </rPh>
    <rPh sb="43" eb="45">
      <t>ゴウケイ</t>
    </rPh>
    <rPh sb="45" eb="47">
      <t>キンガク</t>
    </rPh>
    <rPh sb="49" eb="51">
      <t>マイメ</t>
    </rPh>
    <rPh sb="57" eb="59">
      <t>マイメ</t>
    </rPh>
    <rPh sb="59" eb="61">
      <t>イコウ</t>
    </rPh>
    <rPh sb="63" eb="65">
      <t>インジ</t>
    </rPh>
    <phoneticPr fontId="3"/>
  </si>
  <si>
    <t>行追加の時に空白行を複数追加したい。明細行、コメント行の２種類で複数行追加機能が欲しい。</t>
    <rPh sb="0" eb="1">
      <t>ギョウ</t>
    </rPh>
    <rPh sb="1" eb="3">
      <t>ツイカ</t>
    </rPh>
    <rPh sb="4" eb="5">
      <t>トキ</t>
    </rPh>
    <rPh sb="6" eb="8">
      <t>クウハク</t>
    </rPh>
    <rPh sb="8" eb="9">
      <t>ギョウ</t>
    </rPh>
    <rPh sb="10" eb="12">
      <t>フクスウ</t>
    </rPh>
    <rPh sb="12" eb="14">
      <t>ツイカ</t>
    </rPh>
    <rPh sb="18" eb="20">
      <t>メイサイ</t>
    </rPh>
    <rPh sb="20" eb="21">
      <t>ギョウ</t>
    </rPh>
    <rPh sb="26" eb="27">
      <t>ギョウ</t>
    </rPh>
    <rPh sb="29" eb="31">
      <t>シュルイ</t>
    </rPh>
    <rPh sb="32" eb="34">
      <t>フクスウ</t>
    </rPh>
    <rPh sb="34" eb="35">
      <t>ギョウ</t>
    </rPh>
    <rPh sb="35" eb="37">
      <t>ツイカ</t>
    </rPh>
    <rPh sb="37" eb="39">
      <t>キノウ</t>
    </rPh>
    <rPh sb="40" eb="41">
      <t>ホ</t>
    </rPh>
    <phoneticPr fontId="3"/>
  </si>
  <si>
    <t>引き続き分析依頼書も要望が出る筈。</t>
    <rPh sb="0" eb="1">
      <t>ヒ</t>
    </rPh>
    <rPh sb="2" eb="3">
      <t>ツヅ</t>
    </rPh>
    <rPh sb="4" eb="6">
      <t>ブンセキ</t>
    </rPh>
    <rPh sb="6" eb="9">
      <t>イライショ</t>
    </rPh>
    <rPh sb="10" eb="12">
      <t>ヨウボウ</t>
    </rPh>
    <rPh sb="13" eb="14">
      <t>デ</t>
    </rPh>
    <rPh sb="15" eb="16">
      <t>ハズ</t>
    </rPh>
    <phoneticPr fontId="3"/>
  </si>
  <si>
    <t>明細行にチェックボックスを入れたら出来るがレスポンスが落ちる。ポップアップの方法で出来ないか？確認して見積する。
引き続き分析依頼書も要望が出る筈。</t>
    <rPh sb="0" eb="2">
      <t>メイサイ</t>
    </rPh>
    <rPh sb="2" eb="3">
      <t>ギョウ</t>
    </rPh>
    <rPh sb="13" eb="14">
      <t>イ</t>
    </rPh>
    <rPh sb="17" eb="19">
      <t>デキ</t>
    </rPh>
    <rPh sb="27" eb="28">
      <t>オ</t>
    </rPh>
    <rPh sb="38" eb="40">
      <t>ホウホウ</t>
    </rPh>
    <rPh sb="41" eb="43">
      <t>デキ</t>
    </rPh>
    <rPh sb="47" eb="49">
      <t>カクニン</t>
    </rPh>
    <rPh sb="51" eb="53">
      <t>ミツモリ</t>
    </rPh>
    <phoneticPr fontId="3"/>
  </si>
  <si>
    <t>最終行に合計を印刷したい。値引きも含めた合計を印字したい。固定で毎回出しても構わないか？チェックボックス付けて印字するかどうか？</t>
    <rPh sb="0" eb="3">
      <t>サイシュウギョウ</t>
    </rPh>
    <rPh sb="4" eb="6">
      <t>ゴウケイ</t>
    </rPh>
    <rPh sb="7" eb="9">
      <t>インサツ</t>
    </rPh>
    <rPh sb="13" eb="15">
      <t>ネビ</t>
    </rPh>
    <rPh sb="17" eb="18">
      <t>フク</t>
    </rPh>
    <rPh sb="20" eb="22">
      <t>ゴウケイ</t>
    </rPh>
    <rPh sb="23" eb="25">
      <t>インジ</t>
    </rPh>
    <rPh sb="29" eb="31">
      <t>コテイ</t>
    </rPh>
    <rPh sb="32" eb="34">
      <t>マイカイ</t>
    </rPh>
    <rPh sb="34" eb="35">
      <t>ダ</t>
    </rPh>
    <rPh sb="38" eb="39">
      <t>カマ</t>
    </rPh>
    <rPh sb="52" eb="53">
      <t>ツ</t>
    </rPh>
    <rPh sb="55" eb="57">
      <t>インジ</t>
    </rPh>
    <phoneticPr fontId="3"/>
  </si>
  <si>
    <t>固定で出すだけなら保守内でやって欲しい。</t>
    <rPh sb="0" eb="2">
      <t>コテイ</t>
    </rPh>
    <rPh sb="3" eb="4">
      <t>ダ</t>
    </rPh>
    <rPh sb="9" eb="11">
      <t>ホシュ</t>
    </rPh>
    <rPh sb="11" eb="12">
      <t>ナイ</t>
    </rPh>
    <rPh sb="16" eb="17">
      <t>ホ</t>
    </rPh>
    <phoneticPr fontId="3"/>
  </si>
  <si>
    <t>コメントの文字をカラーにする。</t>
    <rPh sb="5" eb="7">
      <t>モジ</t>
    </rPh>
    <phoneticPr fontId="3"/>
  </si>
  <si>
    <t>システムで作るのは現実的でない。。リーダーの注釈機能とかを利用してもらうか？</t>
    <rPh sb="5" eb="6">
      <t>ツク</t>
    </rPh>
    <rPh sb="9" eb="12">
      <t>ゲンジツテキ</t>
    </rPh>
    <rPh sb="22" eb="24">
      <t>チュウシャク</t>
    </rPh>
    <rPh sb="24" eb="26">
      <t>キノウ</t>
    </rPh>
    <rPh sb="29" eb="31">
      <t>リヨウ</t>
    </rPh>
    <phoneticPr fontId="3"/>
  </si>
  <si>
    <t>項目の名前が長すぎて文字が小さくなりすぎる。</t>
    <rPh sb="0" eb="2">
      <t>コウモク</t>
    </rPh>
    <rPh sb="3" eb="5">
      <t>ナマエ</t>
    </rPh>
    <rPh sb="6" eb="7">
      <t>ナガ</t>
    </rPh>
    <rPh sb="10" eb="12">
      <t>モジ</t>
    </rPh>
    <rPh sb="13" eb="14">
      <t>チイ</t>
    </rPh>
    <phoneticPr fontId="3"/>
  </si>
  <si>
    <t>運用でﾌｫﾛｰしてもらう。</t>
    <rPh sb="0" eb="2">
      <t>ウンヨウ</t>
    </rPh>
    <phoneticPr fontId="3"/>
  </si>
  <si>
    <t>布目さんから詳細をヒアリング★検索条件にも追加したい。</t>
    <rPh sb="0" eb="2">
      <t>ヌノメ</t>
    </rPh>
    <rPh sb="6" eb="8">
      <t>ショウサイ</t>
    </rPh>
    <rPh sb="15" eb="17">
      <t>ケンサク</t>
    </rPh>
    <rPh sb="17" eb="19">
      <t>ジョウケン</t>
    </rPh>
    <rPh sb="21" eb="23">
      <t>ツイカ</t>
    </rPh>
    <phoneticPr fontId="3"/>
  </si>
  <si>
    <t>布目さんから詳細をヒアリング
商品０１、０２、０３、合計　　１１００、１２００、合計の列が欲しい
※濱地社長より最終的な仕様を連絡貰う（6/12時点）</t>
    <rPh sb="0" eb="2">
      <t>ヌノメ</t>
    </rPh>
    <rPh sb="6" eb="8">
      <t>ショウサイ</t>
    </rPh>
    <rPh sb="15" eb="17">
      <t>ショウヒン</t>
    </rPh>
    <rPh sb="26" eb="28">
      <t>ゴウケイ</t>
    </rPh>
    <rPh sb="40" eb="42">
      <t>ゴウケイ</t>
    </rPh>
    <rPh sb="43" eb="44">
      <t>レツ</t>
    </rPh>
    <rPh sb="45" eb="46">
      <t>ホ</t>
    </rPh>
    <rPh sb="50" eb="52">
      <t>ハマチ</t>
    </rPh>
    <rPh sb="52" eb="54">
      <t>シャチョウ</t>
    </rPh>
    <rPh sb="56" eb="59">
      <t>サイシュウテキ</t>
    </rPh>
    <rPh sb="60" eb="62">
      <t>シヨウ</t>
    </rPh>
    <rPh sb="63" eb="65">
      <t>レンラク</t>
    </rPh>
    <rPh sb="65" eb="66">
      <t>モラ</t>
    </rPh>
    <rPh sb="72" eb="74">
      <t>ジテン</t>
    </rPh>
    <phoneticPr fontId="3"/>
  </si>
  <si>
    <t>やらない</t>
    <phoneticPr fontId="3"/>
  </si>
  <si>
    <t>やらない</t>
    <phoneticPr fontId="3"/>
  </si>
  <si>
    <t>クエリの取得項目追加</t>
  </si>
  <si>
    <t>帳票の項目追加（現在出している項目の横幅を狭くする必要がある→文字やバーコードが小さくなる）</t>
  </si>
  <si>
    <t>見出しと書式コピー元に項目追加</t>
  </si>
  <si>
    <t>UNKB0080_SQL</t>
  </si>
  <si>
    <t>UNKB0080_REPORT</t>
  </si>
  <si>
    <t>UNKB0080_REPORT_IF</t>
  </si>
  <si>
    <t>入荷予定一覧表</t>
    <rPh sb="0" eb="2">
      <t>ニュウカ</t>
    </rPh>
    <rPh sb="2" eb="4">
      <t>ヨテイ</t>
    </rPh>
    <rPh sb="4" eb="6">
      <t>イチラン</t>
    </rPh>
    <rPh sb="6" eb="7">
      <t>ヒョウ</t>
    </rPh>
    <phoneticPr fontId="3"/>
  </si>
  <si>
    <t>入荷予定一覧表項目追加対応</t>
    <rPh sb="0" eb="2">
      <t>ニュウカ</t>
    </rPh>
    <rPh sb="2" eb="4">
      <t>ヨテイ</t>
    </rPh>
    <rPh sb="4" eb="6">
      <t>イチラン</t>
    </rPh>
    <rPh sb="6" eb="7">
      <t>ヒョウ</t>
    </rPh>
    <rPh sb="7" eb="9">
      <t>コウモク</t>
    </rPh>
    <rPh sb="9" eb="11">
      <t>ツイカ</t>
    </rPh>
    <rPh sb="11" eb="13">
      <t>タイオウ</t>
    </rPh>
    <phoneticPr fontId="3"/>
  </si>
  <si>
    <t>[要望]
帳票『入荷予定一覧表』に、追加で【予算コード】を印字することはできますか？
[対応]
帳票レイアウトを修正し表示項目を追加する
[補足]
バーコードはサイズが変更にならないようにその他項目で調整をする。</t>
    <rPh sb="1" eb="3">
      <t>ヨウボウ</t>
    </rPh>
    <rPh sb="45" eb="47">
      <t>タイオウ</t>
    </rPh>
    <rPh sb="49" eb="51">
      <t>チョウヒョウ</t>
    </rPh>
    <rPh sb="57" eb="59">
      <t>シュウセイ</t>
    </rPh>
    <rPh sb="60" eb="62">
      <t>ヒョウジ</t>
    </rPh>
    <rPh sb="62" eb="64">
      <t>コウモク</t>
    </rPh>
    <rPh sb="65" eb="67">
      <t>ツイカ</t>
    </rPh>
    <rPh sb="72" eb="74">
      <t>ホソク</t>
    </rPh>
    <rPh sb="86" eb="88">
      <t>ヘンコウ</t>
    </rPh>
    <rPh sb="98" eb="99">
      <t>タ</t>
    </rPh>
    <rPh sb="99" eb="101">
      <t>コウモク</t>
    </rPh>
    <rPh sb="102" eb="104">
      <t>チョウセイ</t>
    </rPh>
    <phoneticPr fontId="3"/>
  </si>
  <si>
    <t>入荷予定一覧表項目追加対応</t>
    <phoneticPr fontId="3"/>
  </si>
  <si>
    <t>画面表示時にExcelの非表示部に分析方法を展開しておき、LOOKUP関数でコード入力時に自動表示されるようにする（ポップアップからのセット時も数式を上書きしない）</t>
    <rPh sb="0" eb="2">
      <t>ガメン</t>
    </rPh>
    <rPh sb="2" eb="4">
      <t>ヒョウジ</t>
    </rPh>
    <rPh sb="4" eb="5">
      <t>ジ</t>
    </rPh>
    <rPh sb="12" eb="15">
      <t>ヒヒョウジ</t>
    </rPh>
    <rPh sb="15" eb="16">
      <t>ブ</t>
    </rPh>
    <rPh sb="17" eb="19">
      <t>ブンセキ</t>
    </rPh>
    <rPh sb="19" eb="21">
      <t>ホウホウ</t>
    </rPh>
    <rPh sb="22" eb="24">
      <t>テンカイ</t>
    </rPh>
    <rPh sb="35" eb="37">
      <t>カンスウ</t>
    </rPh>
    <rPh sb="41" eb="43">
      <t>ニュウリョク</t>
    </rPh>
    <rPh sb="43" eb="44">
      <t>ジ</t>
    </rPh>
    <rPh sb="45" eb="47">
      <t>ジドウ</t>
    </rPh>
    <rPh sb="47" eb="49">
      <t>ヒョウジ</t>
    </rPh>
    <rPh sb="70" eb="71">
      <t>ジ</t>
    </rPh>
    <rPh sb="72" eb="74">
      <t>スウシキ</t>
    </rPh>
    <rPh sb="75" eb="77">
      <t>ウワガ</t>
    </rPh>
    <phoneticPr fontId="3"/>
  </si>
  <si>
    <t>入力チェック
予算コード：半角10文字以下
※予算コードマスタメンテナンスと同様</t>
    <rPh sb="0" eb="1">
      <t>ニュウリョク</t>
    </rPh>
    <rPh sb="6" eb="8">
      <t>ヨサン</t>
    </rPh>
    <rPh sb="13" eb="15">
      <t>ハンカク</t>
    </rPh>
    <rPh sb="17" eb="21">
      <t>モジイカ</t>
    </rPh>
    <rPh sb="23" eb="25">
      <t>ヨサン</t>
    </rPh>
    <rPh sb="38" eb="40">
      <t>ドウヨウ</t>
    </rPh>
    <phoneticPr fontId="3"/>
  </si>
  <si>
    <r>
      <t xml:space="preserve">UNKB0010_H
UNKB0010_IF
UNKB0020_IF
UNKB0040_H
UNKB0040_IF
UNKB0050_H
UNKB0050_IF
UNKB0080_H
UNKB0080_IF
UNKB0130_H
UNKB0130_IF
</t>
    </r>
    <r>
      <rPr>
        <sz val="11"/>
        <color rgb="FFFF0000"/>
        <rFont val="ＭＳ Ｐゴシック"/>
        <family val="3"/>
        <charset val="128"/>
        <scheme val="minor"/>
      </rPr>
      <t>UNKB0200
UNKB0210
UNKB0190</t>
    </r>
    <phoneticPr fontId="3"/>
  </si>
  <si>
    <r>
      <t xml:space="preserve">予算コードと受理№も一緒に行う
</t>
    </r>
    <r>
      <rPr>
        <sz val="11"/>
        <color rgb="FFFF0000"/>
        <rFont val="ＭＳ Ｐゴシック"/>
        <family val="3"/>
        <charset val="128"/>
        <scheme val="minor"/>
      </rPr>
      <t>※受理№は検索画面では既に手入力可能になっているため、保存画面のみ</t>
    </r>
    <rPh sb="0" eb="2">
      <t>ヨサン</t>
    </rPh>
    <rPh sb="6" eb="8">
      <t>ジュリ</t>
    </rPh>
    <rPh sb="10" eb="12">
      <t>イッショ</t>
    </rPh>
    <rPh sb="13" eb="14">
      <t>オコナ</t>
    </rPh>
    <rPh sb="17" eb="19">
      <t>ジュリ</t>
    </rPh>
    <rPh sb="21" eb="23">
      <t>ケンサク</t>
    </rPh>
    <rPh sb="23" eb="25">
      <t>ガメン</t>
    </rPh>
    <rPh sb="27" eb="28">
      <t>スデ</t>
    </rPh>
    <rPh sb="29" eb="30">
      <t>テ</t>
    </rPh>
    <rPh sb="30" eb="32">
      <t>ニュウリョク</t>
    </rPh>
    <rPh sb="32" eb="34">
      <t>カノウ</t>
    </rPh>
    <rPh sb="43" eb="45">
      <t>ホゾン</t>
    </rPh>
    <rPh sb="45" eb="47">
      <t>ガメン</t>
    </rPh>
    <phoneticPr fontId="3"/>
  </si>
  <si>
    <r>
      <t>全画面</t>
    </r>
    <r>
      <rPr>
        <sz val="11"/>
        <color rgb="FFFF0000"/>
        <rFont val="ＭＳ Ｐゴシック"/>
        <family val="3"/>
        <charset val="128"/>
        <scheme val="minor"/>
      </rPr>
      <t>※調査結果有り</t>
    </r>
    <rPh sb="0" eb="1">
      <t>ゼン</t>
    </rPh>
    <rPh sb="1" eb="3">
      <t>ガメン</t>
    </rPh>
    <rPh sb="4" eb="6">
      <t>チョウサ</t>
    </rPh>
    <rPh sb="6" eb="8">
      <t>ケッカ</t>
    </rPh>
    <rPh sb="8" eb="9">
      <t>ア</t>
    </rPh>
    <phoneticPr fontId="3"/>
  </si>
  <si>
    <r>
      <t>[要望]
分析依頼入力にて枝番ごとにメモを入力する項目がない
枝番に備考欄を追加して欲しい
[対応]
テーブルにカラム追加
関連箇所対応
[補足]
検索のフリーワード対象にする等、考慮必要</t>
    </r>
    <r>
      <rPr>
        <sz val="11"/>
        <color rgb="FFFF0000"/>
        <rFont val="ＭＳ Ｐゴシック"/>
        <family val="3"/>
        <charset val="128"/>
        <scheme val="minor"/>
      </rPr>
      <t>→検索のフリーワードに追加する</t>
    </r>
    <rPh sb="1" eb="3">
      <t>ヨウボウ</t>
    </rPh>
    <rPh sb="5" eb="7">
      <t>ブンセキ</t>
    </rPh>
    <rPh sb="7" eb="9">
      <t>イライ</t>
    </rPh>
    <rPh sb="9" eb="11">
      <t>ニュウリョク</t>
    </rPh>
    <rPh sb="13" eb="14">
      <t>エダ</t>
    </rPh>
    <rPh sb="14" eb="15">
      <t>バン</t>
    </rPh>
    <rPh sb="21" eb="23">
      <t>ニュウリョク</t>
    </rPh>
    <rPh sb="25" eb="27">
      <t>コウモク</t>
    </rPh>
    <rPh sb="31" eb="32">
      <t>エダ</t>
    </rPh>
    <rPh sb="32" eb="33">
      <t>バン</t>
    </rPh>
    <rPh sb="34" eb="36">
      <t>ビコウ</t>
    </rPh>
    <rPh sb="36" eb="37">
      <t>ラン</t>
    </rPh>
    <rPh sb="38" eb="40">
      <t>ツイカ</t>
    </rPh>
    <rPh sb="42" eb="43">
      <t>ホ</t>
    </rPh>
    <rPh sb="48" eb="50">
      <t>タイオウ</t>
    </rPh>
    <rPh sb="60" eb="62">
      <t>ツイカ</t>
    </rPh>
    <rPh sb="63" eb="65">
      <t>カンレン</t>
    </rPh>
    <rPh sb="65" eb="67">
      <t>カショ</t>
    </rPh>
    <rPh sb="67" eb="69">
      <t>タイオウ</t>
    </rPh>
    <rPh sb="72" eb="74">
      <t>ホソク</t>
    </rPh>
    <rPh sb="76" eb="78">
      <t>ケンサク</t>
    </rPh>
    <rPh sb="85" eb="87">
      <t>タイショウ</t>
    </rPh>
    <rPh sb="90" eb="91">
      <t>ナド</t>
    </rPh>
    <rPh sb="92" eb="94">
      <t>コウリョ</t>
    </rPh>
    <phoneticPr fontId="3"/>
  </si>
  <si>
    <t>※紙ベースで頂いた現行帳票有り</t>
    <rPh sb="0" eb="1">
      <t>カミ</t>
    </rPh>
    <rPh sb="5" eb="6">
      <t>イタダ</t>
    </rPh>
    <rPh sb="8" eb="10">
      <t>ゲンコウ</t>
    </rPh>
    <rPh sb="10" eb="12">
      <t>チョウヒョウ</t>
    </rPh>
    <rPh sb="12" eb="13">
      <t>ア</t>
    </rPh>
    <phoneticPr fontId="3"/>
  </si>
  <si>
    <r>
      <t xml:space="preserve">[要望]
営業の売上実績確認の為、売上集計表を出力したい
[対応]
売上検索画面に新規帳票出力機能追加
[補足]
営業の布目様が窓口となる予定。
出力したい項目については受注後に別途ヒアリング
</t>
    </r>
    <r>
      <rPr>
        <sz val="11"/>
        <color rgb="FFFF0000"/>
        <rFont val="ＭＳ Ｐゴシック"/>
        <family val="3"/>
        <charset val="128"/>
        <scheme val="minor"/>
      </rPr>
      <t>検索条件の売上日をもとに出力する</t>
    </r>
    <rPh sb="1" eb="3">
      <t>ヨウボウ</t>
    </rPh>
    <rPh sb="5" eb="7">
      <t>エイギョウ</t>
    </rPh>
    <rPh sb="8" eb="10">
      <t>ウリアゲ</t>
    </rPh>
    <rPh sb="10" eb="12">
      <t>ジッセキ</t>
    </rPh>
    <rPh sb="12" eb="14">
      <t>カクニン</t>
    </rPh>
    <rPh sb="15" eb="16">
      <t>タメ</t>
    </rPh>
    <rPh sb="17" eb="19">
      <t>ウリアゲ</t>
    </rPh>
    <rPh sb="19" eb="21">
      <t>シュウケイ</t>
    </rPh>
    <rPh sb="21" eb="22">
      <t>ヒョウ</t>
    </rPh>
    <rPh sb="23" eb="25">
      <t>シュツリョク</t>
    </rPh>
    <rPh sb="31" eb="33">
      <t>タイオウ</t>
    </rPh>
    <rPh sb="35" eb="37">
      <t>ウリアゲ</t>
    </rPh>
    <rPh sb="37" eb="39">
      <t>ケンサク</t>
    </rPh>
    <rPh sb="39" eb="41">
      <t>ガメン</t>
    </rPh>
    <rPh sb="42" eb="44">
      <t>シンキ</t>
    </rPh>
    <rPh sb="44" eb="46">
      <t>チョウヒョウ</t>
    </rPh>
    <rPh sb="46" eb="48">
      <t>シュツリョク</t>
    </rPh>
    <rPh sb="48" eb="50">
      <t>キノウ</t>
    </rPh>
    <rPh sb="50" eb="52">
      <t>ツイカ</t>
    </rPh>
    <rPh sb="55" eb="57">
      <t>ホソク</t>
    </rPh>
    <rPh sb="59" eb="61">
      <t>エイギョウ</t>
    </rPh>
    <rPh sb="62" eb="64">
      <t>ヌノメ</t>
    </rPh>
    <rPh sb="64" eb="65">
      <t>サマ</t>
    </rPh>
    <rPh sb="75" eb="77">
      <t>シュツリョク</t>
    </rPh>
    <rPh sb="80" eb="82">
      <t>コウモク</t>
    </rPh>
    <rPh sb="87" eb="89">
      <t>ジュチュウ</t>
    </rPh>
    <rPh sb="89" eb="90">
      <t>ゴ</t>
    </rPh>
    <rPh sb="91" eb="93">
      <t>ベット</t>
    </rPh>
    <rPh sb="99" eb="101">
      <t>ケンサク</t>
    </rPh>
    <rPh sb="101" eb="103">
      <t>ジョウケン</t>
    </rPh>
    <rPh sb="104" eb="106">
      <t>ウリアゲ</t>
    </rPh>
    <rPh sb="106" eb="107">
      <t>ヒ</t>
    </rPh>
    <rPh sb="111" eb="113">
      <t>シュツリョク</t>
    </rPh>
    <phoneticPr fontId="3"/>
  </si>
  <si>
    <t>項目別サンプルリストのリスト内測定日が手入力をしているため、参考にする（白になっているが本来は薄緑のセルだと思われる）</t>
    <rPh sb="14" eb="15">
      <t>ナイ</t>
    </rPh>
    <rPh sb="15" eb="17">
      <t>ソクテイ</t>
    </rPh>
    <rPh sb="17" eb="18">
      <t>ビ</t>
    </rPh>
    <rPh sb="19" eb="20">
      <t>テ</t>
    </rPh>
    <rPh sb="20" eb="22">
      <t>ニュウリョク</t>
    </rPh>
    <rPh sb="30" eb="32">
      <t>サンコウ</t>
    </rPh>
    <rPh sb="36" eb="37">
      <t>シロ</t>
    </rPh>
    <rPh sb="44" eb="46">
      <t>ホンライ</t>
    </rPh>
    <rPh sb="47" eb="48">
      <t>ウス</t>
    </rPh>
    <rPh sb="48" eb="49">
      <t>ミドリ</t>
    </rPh>
    <phoneticPr fontId="3"/>
  </si>
  <si>
    <r>
      <t xml:space="preserve">[要望]
売上計上用データ検索から売上入力に連動したとき、分析依頼データの場合、分析方法によって勘定科目がほぼ決定する。
分析方法を判定して勘定科目を自動セットしたい。
[対応]
ストアドの連動処理部分を修正する
[補足]
分析方法は現在文字列登録の為、文字列比較になる。
分析方法コード化の対応後に行った方が無駄がない。
</t>
    </r>
    <r>
      <rPr>
        <sz val="11"/>
        <color rgb="FFFF0000"/>
        <rFont val="ＭＳ Ｐゴシック"/>
        <family val="3"/>
        <charset val="128"/>
        <scheme val="minor"/>
      </rPr>
      <t>勘定科目は変更不可でマスタの固定値とする（確認要）。</t>
    </r>
    <rPh sb="1" eb="3">
      <t>ヨウボウ</t>
    </rPh>
    <rPh sb="5" eb="7">
      <t>ウリアゲ</t>
    </rPh>
    <rPh sb="7" eb="9">
      <t>ケイジョウ</t>
    </rPh>
    <rPh sb="9" eb="10">
      <t>ヨウ</t>
    </rPh>
    <rPh sb="13" eb="15">
      <t>ケンサク</t>
    </rPh>
    <rPh sb="17" eb="19">
      <t>ウリアゲ</t>
    </rPh>
    <rPh sb="19" eb="21">
      <t>ニュウリョク</t>
    </rPh>
    <rPh sb="22" eb="24">
      <t>レンドウ</t>
    </rPh>
    <rPh sb="29" eb="31">
      <t>ブンセキ</t>
    </rPh>
    <rPh sb="31" eb="33">
      <t>イライ</t>
    </rPh>
    <rPh sb="37" eb="39">
      <t>バアイ</t>
    </rPh>
    <rPh sb="40" eb="42">
      <t>ブンセキ</t>
    </rPh>
    <rPh sb="42" eb="44">
      <t>ホウホウ</t>
    </rPh>
    <rPh sb="48" eb="50">
      <t>カンジョウ</t>
    </rPh>
    <rPh sb="50" eb="52">
      <t>カモク</t>
    </rPh>
    <rPh sb="55" eb="57">
      <t>ケッテイ</t>
    </rPh>
    <rPh sb="61" eb="63">
      <t>ブンセキ</t>
    </rPh>
    <rPh sb="63" eb="65">
      <t>ホウホウ</t>
    </rPh>
    <rPh sb="66" eb="68">
      <t>ハンテイ</t>
    </rPh>
    <rPh sb="70" eb="72">
      <t>カンジョウ</t>
    </rPh>
    <rPh sb="72" eb="74">
      <t>カモク</t>
    </rPh>
    <rPh sb="75" eb="77">
      <t>ジドウ</t>
    </rPh>
    <rPh sb="87" eb="89">
      <t>タイオウ</t>
    </rPh>
    <rPh sb="96" eb="98">
      <t>レンドウ</t>
    </rPh>
    <rPh sb="98" eb="100">
      <t>ショリ</t>
    </rPh>
    <rPh sb="100" eb="102">
      <t>ブブン</t>
    </rPh>
    <rPh sb="103" eb="105">
      <t>シュウセイ</t>
    </rPh>
    <rPh sb="110" eb="112">
      <t>ホソク</t>
    </rPh>
    <rPh sb="114" eb="116">
      <t>ブンセキ</t>
    </rPh>
    <rPh sb="116" eb="118">
      <t>ホウホウ</t>
    </rPh>
    <rPh sb="119" eb="121">
      <t>ゲンザイ</t>
    </rPh>
    <rPh sb="121" eb="124">
      <t>モジレツ</t>
    </rPh>
    <rPh sb="124" eb="126">
      <t>トウロク</t>
    </rPh>
    <rPh sb="127" eb="128">
      <t>タメ</t>
    </rPh>
    <rPh sb="129" eb="132">
      <t>モジレツ</t>
    </rPh>
    <rPh sb="132" eb="134">
      <t>ヒカク</t>
    </rPh>
    <rPh sb="139" eb="141">
      <t>ブンセキ</t>
    </rPh>
    <rPh sb="141" eb="143">
      <t>ホウホウ</t>
    </rPh>
    <rPh sb="146" eb="147">
      <t>カ</t>
    </rPh>
    <rPh sb="148" eb="150">
      <t>タイオウ</t>
    </rPh>
    <rPh sb="150" eb="151">
      <t>ゴ</t>
    </rPh>
    <rPh sb="152" eb="153">
      <t>オコナ</t>
    </rPh>
    <rPh sb="155" eb="156">
      <t>ホウ</t>
    </rPh>
    <rPh sb="157" eb="159">
      <t>ムダ</t>
    </rPh>
    <rPh sb="164" eb="166">
      <t>カンジョウ</t>
    </rPh>
    <rPh sb="166" eb="168">
      <t>カモク</t>
    </rPh>
    <rPh sb="169" eb="171">
      <t>ヘンコウ</t>
    </rPh>
    <rPh sb="171" eb="173">
      <t>フカ</t>
    </rPh>
    <rPh sb="178" eb="181">
      <t>コテイチ</t>
    </rPh>
    <rPh sb="185" eb="187">
      <t>カクニン</t>
    </rPh>
    <rPh sb="187" eb="188">
      <t>ヨウ</t>
    </rPh>
    <phoneticPr fontId="3"/>
  </si>
  <si>
    <t>UNNH0030</t>
    <phoneticPr fontId="3"/>
  </si>
  <si>
    <t>売上入力画面での自動表示</t>
    <rPh sb="0" eb="2">
      <t>ウリアゲ</t>
    </rPh>
    <rPh sb="2" eb="4">
      <t>ニュウリョク</t>
    </rPh>
    <rPh sb="4" eb="6">
      <t>ガメン</t>
    </rPh>
    <rPh sb="8" eb="10">
      <t>ジドウ</t>
    </rPh>
    <rPh sb="10" eb="12">
      <t>ヒョウジ</t>
    </rPh>
    <phoneticPr fontId="3"/>
  </si>
  <si>
    <t>LOOKUP関数により分析方法選択時に勘定科目を自動表示する</t>
    <rPh sb="6" eb="8">
      <t>カンスウ</t>
    </rPh>
    <rPh sb="11" eb="13">
      <t>ブンセキ</t>
    </rPh>
    <rPh sb="13" eb="15">
      <t>ホウホウ</t>
    </rPh>
    <rPh sb="15" eb="17">
      <t>センタク</t>
    </rPh>
    <rPh sb="17" eb="18">
      <t>ジ</t>
    </rPh>
    <rPh sb="19" eb="21">
      <t>カンジョウ</t>
    </rPh>
    <rPh sb="21" eb="23">
      <t>カモク</t>
    </rPh>
    <rPh sb="24" eb="26">
      <t>ジドウ</t>
    </rPh>
    <rPh sb="26" eb="28">
      <t>ヒョウジ</t>
    </rPh>
    <phoneticPr fontId="3"/>
  </si>
  <si>
    <t>UNJC0030_H
UNJC0030_IF
UNJC0030_SQL
UNJC0030_REPORT
UNJC_COMMON_SQL</t>
    <phoneticPr fontId="3"/>
  </si>
  <si>
    <t>分析依頼検索</t>
    <rPh sb="0" eb="2">
      <t>ブンセキ</t>
    </rPh>
    <rPh sb="2" eb="4">
      <t>イライ</t>
    </rPh>
    <rPh sb="4" eb="6">
      <t>ケンサク</t>
    </rPh>
    <phoneticPr fontId="3"/>
  </si>
  <si>
    <t>分析依頼入力（読込時）</t>
    <rPh sb="0" eb="2">
      <t>ブンセキ</t>
    </rPh>
    <rPh sb="2" eb="4">
      <t>イライ</t>
    </rPh>
    <rPh sb="4" eb="6">
      <t>ニュウリョク</t>
    </rPh>
    <phoneticPr fontId="3"/>
  </si>
  <si>
    <t>300309001-1</t>
    <phoneticPr fontId="3"/>
  </si>
  <si>
    <t>300309001-2</t>
    <phoneticPr fontId="3"/>
  </si>
  <si>
    <t>300209001-2</t>
    <phoneticPr fontId="3"/>
  </si>
  <si>
    <t>分析依頼入力（保存時）</t>
    <rPh sb="0" eb="2">
      <t>ブンセキ</t>
    </rPh>
    <rPh sb="2" eb="4">
      <t>イライ</t>
    </rPh>
    <rPh sb="4" eb="6">
      <t>ニュウリョク</t>
    </rPh>
    <rPh sb="7" eb="9">
      <t>ホゾン</t>
    </rPh>
    <phoneticPr fontId="3"/>
  </si>
  <si>
    <t>300309019-3</t>
    <phoneticPr fontId="3"/>
  </si>
  <si>
    <t>W_BUN_JUCHUへ保存</t>
    <rPh sb="12" eb="14">
      <t>ホゾン</t>
    </rPh>
    <phoneticPr fontId="3"/>
  </si>
  <si>
    <t>300309020-1</t>
    <phoneticPr fontId="3"/>
  </si>
  <si>
    <t>W_BUN_JUCHU→T_BUN_JUCHU_H</t>
    <phoneticPr fontId="3"/>
  </si>
  <si>
    <t>300309001で再読み込み</t>
    <rPh sb="10" eb="12">
      <t>サイヨ</t>
    </rPh>
    <rPh sb="13" eb="14">
      <t>コ</t>
    </rPh>
    <phoneticPr fontId="3"/>
  </si>
  <si>
    <t>分析ノート検索</t>
    <rPh sb="0" eb="2">
      <t>ブンセキ</t>
    </rPh>
    <rPh sb="5" eb="7">
      <t>ケンサク</t>
    </rPh>
    <phoneticPr fontId="3"/>
  </si>
  <si>
    <t>V_BUN_NOTE→W_BUN_NOTE</t>
    <phoneticPr fontId="3"/>
  </si>
  <si>
    <t>301800301-4</t>
    <phoneticPr fontId="3"/>
  </si>
  <si>
    <t>301809001-1</t>
    <phoneticPr fontId="3"/>
  </si>
  <si>
    <t>W_BUN_NOTEより抽出しリスト表示</t>
    <rPh sb="12" eb="14">
      <t>チュウシュツ</t>
    </rPh>
    <rPh sb="18" eb="20">
      <t>ヒョウジ</t>
    </rPh>
    <phoneticPr fontId="3"/>
  </si>
  <si>
    <t>項目別サンプルリスト</t>
    <rPh sb="0" eb="2">
      <t>コウモク</t>
    </rPh>
    <rPh sb="2" eb="3">
      <t>ベツ</t>
    </rPh>
    <phoneticPr fontId="3"/>
  </si>
  <si>
    <t>301900301-5</t>
    <phoneticPr fontId="3"/>
  </si>
  <si>
    <t>301900303-1</t>
    <phoneticPr fontId="3"/>
  </si>
  <si>
    <t>V_BUN_KOMOKU_SAMPLE_LIST→W_BUN_KOMOKU_SAMPLE_LIST</t>
    <phoneticPr fontId="3"/>
  </si>
  <si>
    <t>W_BUN_KOMOKU_SAMPLE_LISTより抽出しリスト表示</t>
    <rPh sb="26" eb="28">
      <t>チュウシュツ</t>
    </rPh>
    <rPh sb="32" eb="34">
      <t>ヒョウジ</t>
    </rPh>
    <phoneticPr fontId="3"/>
  </si>
  <si>
    <t>301802001-4</t>
    <phoneticPr fontId="3"/>
  </si>
  <si>
    <t>W_BUN_NOTEより抽出しExcel出力</t>
    <rPh sb="12" eb="14">
      <t>チュウシュツ</t>
    </rPh>
    <rPh sb="20" eb="22">
      <t>シュツリョク</t>
    </rPh>
    <phoneticPr fontId="3"/>
  </si>
  <si>
    <t>W_BUN_NOTEより抽出し分析ノート出力</t>
    <rPh sb="12" eb="14">
      <t>チュウシュツ</t>
    </rPh>
    <rPh sb="15" eb="17">
      <t>ブンセキ</t>
    </rPh>
    <rPh sb="20" eb="22">
      <t>シュツリョク</t>
    </rPh>
    <phoneticPr fontId="3"/>
  </si>
  <si>
    <t>分析ノート検索（Excel出力）</t>
    <rPh sb="0" eb="2">
      <t>ブンセキ</t>
    </rPh>
    <rPh sb="5" eb="7">
      <t>ケンサク</t>
    </rPh>
    <rPh sb="13" eb="15">
      <t>シュツリョク</t>
    </rPh>
    <phoneticPr fontId="3"/>
  </si>
  <si>
    <t>分析ノート検索（分析ノート出力）</t>
    <rPh sb="0" eb="2">
      <t>ブンセキ</t>
    </rPh>
    <rPh sb="5" eb="7">
      <t>ケンサク</t>
    </rPh>
    <rPh sb="8" eb="10">
      <t>ブンセキ</t>
    </rPh>
    <rPh sb="13" eb="15">
      <t>シュツリョク</t>
    </rPh>
    <phoneticPr fontId="3"/>
  </si>
  <si>
    <t>項目別サンプルリスト検索（Excel出力）</t>
    <rPh sb="10" eb="12">
      <t>ケンサク</t>
    </rPh>
    <rPh sb="18" eb="20">
      <t>シュツリョク</t>
    </rPh>
    <phoneticPr fontId="3"/>
  </si>
  <si>
    <t>301902001-2</t>
    <phoneticPr fontId="3"/>
  </si>
  <si>
    <t>W_BUN_KOMOKU_SAMPLE_LISTより抽出しExcel出力</t>
    <rPh sb="26" eb="28">
      <t>チュウシュツ</t>
    </rPh>
    <rPh sb="34" eb="36">
      <t>シュツリョク</t>
    </rPh>
    <phoneticPr fontId="3"/>
  </si>
  <si>
    <t>-</t>
    <phoneticPr fontId="3"/>
  </si>
  <si>
    <t>301801901-7</t>
    <phoneticPr fontId="3"/>
  </si>
  <si>
    <t>項目別サンプルリスト検索（サンプルリスト出力）</t>
    <rPh sb="10" eb="12">
      <t>ケンサク</t>
    </rPh>
    <rPh sb="20" eb="22">
      <t>シュツリョク</t>
    </rPh>
    <phoneticPr fontId="3"/>
  </si>
  <si>
    <t>W_BUN_KOMOKU_SAMPLE_LISTより抽出しサンプルリスト出力</t>
    <rPh sb="26" eb="28">
      <t>チュウシュツ</t>
    </rPh>
    <rPh sb="36" eb="38">
      <t>シュツリョク</t>
    </rPh>
    <phoneticPr fontId="3"/>
  </si>
  <si>
    <t>301901901-4</t>
    <phoneticPr fontId="3"/>
  </si>
  <si>
    <t>裏書ラベル検索</t>
    <rPh sb="0" eb="2">
      <t>ウラガキ</t>
    </rPh>
    <rPh sb="5" eb="7">
      <t>ケンサク</t>
    </rPh>
    <phoneticPr fontId="3"/>
  </si>
  <si>
    <t>302100301-6</t>
    <phoneticPr fontId="3"/>
  </si>
  <si>
    <t>V_URAGAKI_LABEL→W_URAGAKI_LABEL</t>
    <phoneticPr fontId="3"/>
  </si>
  <si>
    <t>W_URAGAKI_LABELより抽出しリスト表示</t>
    <rPh sb="17" eb="19">
      <t>チュウシュツ</t>
    </rPh>
    <rPh sb="23" eb="25">
      <t>ヒョウジ</t>
    </rPh>
    <phoneticPr fontId="3"/>
  </si>
  <si>
    <t>302109001-2</t>
    <phoneticPr fontId="3"/>
  </si>
  <si>
    <t>裏書ラベル検索（Excel出力）</t>
    <rPh sb="0" eb="2">
      <t>ウラガキ</t>
    </rPh>
    <rPh sb="5" eb="7">
      <t>ケンサク</t>
    </rPh>
    <phoneticPr fontId="3"/>
  </si>
  <si>
    <t>W_URAGAKI_LABELより抽出しExcel出力</t>
    <rPh sb="17" eb="19">
      <t>チュウシュツ</t>
    </rPh>
    <rPh sb="25" eb="27">
      <t>シュツリョク</t>
    </rPh>
    <phoneticPr fontId="3"/>
  </si>
  <si>
    <t>302102001-4</t>
    <phoneticPr fontId="3"/>
  </si>
  <si>
    <t>商品分類1506と1514に'分析方法'のカラムがあるが？</t>
    <rPh sb="0" eb="2">
      <t>ショウヒン</t>
    </rPh>
    <rPh sb="2" eb="4">
      <t>ブンルイ</t>
    </rPh>
    <rPh sb="15" eb="17">
      <t>ブンセキ</t>
    </rPh>
    <rPh sb="17" eb="19">
      <t>ホウホウ</t>
    </rPh>
    <phoneticPr fontId="3"/>
  </si>
  <si>
    <t>V_BUN_JUCHU_LIST.BUNSEKI_HOHO='XXXXX'で読込表示</t>
    <phoneticPr fontId="3"/>
  </si>
  <si>
    <t>売上検索（読込時）</t>
    <rPh sb="0" eb="2">
      <t>ウリアゲ</t>
    </rPh>
    <rPh sb="2" eb="4">
      <t>ケンサク</t>
    </rPh>
    <phoneticPr fontId="3"/>
  </si>
  <si>
    <t>V_URIAGE_LIST.BUNSEKI_HOHO LIKE 'xxxxx'で読込表示</t>
    <rPh sb="40" eb="42">
      <t>ヨミコミ</t>
    </rPh>
    <rPh sb="42" eb="44">
      <t>ヒョウジ</t>
    </rPh>
    <phoneticPr fontId="3"/>
  </si>
  <si>
    <t>600209001-2</t>
    <phoneticPr fontId="3"/>
  </si>
  <si>
    <t>売上検索（売上一覧表出力）</t>
    <rPh sb="5" eb="7">
      <t>ウリアゲ</t>
    </rPh>
    <rPh sb="7" eb="9">
      <t>イチラン</t>
    </rPh>
    <rPh sb="9" eb="10">
      <t>ヒョウ</t>
    </rPh>
    <phoneticPr fontId="3"/>
  </si>
  <si>
    <t>売上検索（Excel出力）</t>
    <phoneticPr fontId="3"/>
  </si>
  <si>
    <t>分析依頼検索（Excel出力）</t>
    <rPh sb="0" eb="2">
      <t>ブンセキ</t>
    </rPh>
    <rPh sb="2" eb="4">
      <t>イライ</t>
    </rPh>
    <rPh sb="4" eb="6">
      <t>ケンサク</t>
    </rPh>
    <phoneticPr fontId="3"/>
  </si>
  <si>
    <t>V_URIAGE_REPORTより抽出し売上一覧表出力</t>
    <rPh sb="20" eb="22">
      <t>ウリアゲ</t>
    </rPh>
    <rPh sb="22" eb="24">
      <t>イチラン</t>
    </rPh>
    <rPh sb="24" eb="25">
      <t>ヒョウ</t>
    </rPh>
    <rPh sb="25" eb="27">
      <t>シュツリョク</t>
    </rPh>
    <phoneticPr fontId="3"/>
  </si>
  <si>
    <t>600201901-1</t>
    <phoneticPr fontId="3"/>
  </si>
  <si>
    <t>600202001-2</t>
    <phoneticPr fontId="3"/>
  </si>
  <si>
    <t>V_URIAGE_EXCELより抽出しExcel出力</t>
    <rPh sb="16" eb="18">
      <t>チュウシュツ</t>
    </rPh>
    <rPh sb="24" eb="26">
      <t>シュツリョク</t>
    </rPh>
    <phoneticPr fontId="3"/>
  </si>
  <si>
    <t>V_URIAGE_EXCEL→V_C_URIAGE_H→T_URIAGE_H</t>
    <phoneticPr fontId="3"/>
  </si>
  <si>
    <r>
      <t xml:space="preserve">[要望]
分析依頼の「分析方法」について、現在文字列で保存しているが、コードで保存するように変更したい。
※途中で文言が変わったときにマスタを変えるだけで対応できるように。
</t>
    </r>
    <r>
      <rPr>
        <sz val="11"/>
        <color rgb="FFFF0000"/>
        <rFont val="ＭＳ Ｐゴシック"/>
        <family val="3"/>
        <charset val="128"/>
        <scheme val="minor"/>
      </rPr>
      <t>コードを入力したときに分析方法を自動表示したい。</t>
    </r>
    <r>
      <rPr>
        <sz val="11"/>
        <color theme="1"/>
        <rFont val="ＭＳ Ｐゴシック"/>
        <family val="2"/>
        <charset val="128"/>
        <scheme val="minor"/>
      </rPr>
      <t xml:space="preserve">
[対応]
分析依頼・売上にて分析方法を利用している為、両画面の変更が必要。
その他、検索画面等の影響を考慮
[補足]
もともと分析方法はコード保存だったが、先方の要望で文字列保存に変更した経緯がある。
</t>
    </r>
    <r>
      <rPr>
        <sz val="11"/>
        <color rgb="FFFF0000"/>
        <rFont val="ＭＳ Ｐゴシック"/>
        <family val="3"/>
        <charset val="128"/>
        <scheme val="minor"/>
      </rPr>
      <t>リリース時に過去データの整合性に注意すること。
検索条件リセットボタンも考慮する。</t>
    </r>
    <rPh sb="1" eb="3">
      <t>ヨウボウ</t>
    </rPh>
    <rPh sb="5" eb="7">
      <t>ブンセキ</t>
    </rPh>
    <rPh sb="7" eb="9">
      <t>イライ</t>
    </rPh>
    <rPh sb="11" eb="13">
      <t>ブンセキ</t>
    </rPh>
    <rPh sb="13" eb="15">
      <t>ホウホウ</t>
    </rPh>
    <rPh sb="21" eb="23">
      <t>ゲンザイ</t>
    </rPh>
    <rPh sb="23" eb="26">
      <t>モジレツ</t>
    </rPh>
    <rPh sb="27" eb="29">
      <t>ホゾン</t>
    </rPh>
    <rPh sb="39" eb="41">
      <t>ホゾン</t>
    </rPh>
    <rPh sb="46" eb="48">
      <t>ヘンコウ</t>
    </rPh>
    <rPh sb="54" eb="56">
      <t>トチュウ</t>
    </rPh>
    <rPh sb="57" eb="59">
      <t>モンゴン</t>
    </rPh>
    <rPh sb="60" eb="61">
      <t>カ</t>
    </rPh>
    <rPh sb="71" eb="72">
      <t>カ</t>
    </rPh>
    <rPh sb="77" eb="79">
      <t>タイオウ</t>
    </rPh>
    <rPh sb="91" eb="93">
      <t>ニュウリョク</t>
    </rPh>
    <rPh sb="98" eb="100">
      <t>ブンセキ</t>
    </rPh>
    <rPh sb="100" eb="102">
      <t>ホウホウ</t>
    </rPh>
    <rPh sb="103" eb="105">
      <t>ジドウ</t>
    </rPh>
    <rPh sb="105" eb="107">
      <t>ヒョウジ</t>
    </rPh>
    <rPh sb="114" eb="116">
      <t>タイオウ</t>
    </rPh>
    <rPh sb="118" eb="120">
      <t>ブンセキ</t>
    </rPh>
    <rPh sb="120" eb="122">
      <t>イライ</t>
    </rPh>
    <rPh sb="123" eb="125">
      <t>ウリアゲ</t>
    </rPh>
    <rPh sb="127" eb="129">
      <t>ブンセキ</t>
    </rPh>
    <rPh sb="129" eb="131">
      <t>ホウホウ</t>
    </rPh>
    <rPh sb="132" eb="134">
      <t>リヨウ</t>
    </rPh>
    <rPh sb="138" eb="139">
      <t>タメ</t>
    </rPh>
    <rPh sb="153" eb="154">
      <t>ホカ</t>
    </rPh>
    <rPh sb="155" eb="157">
      <t>ケンサク</t>
    </rPh>
    <rPh sb="157" eb="159">
      <t>ガメン</t>
    </rPh>
    <rPh sb="159" eb="160">
      <t>トウ</t>
    </rPh>
    <rPh sb="161" eb="163">
      <t>エイキョウ</t>
    </rPh>
    <rPh sb="164" eb="166">
      <t>コウリョ</t>
    </rPh>
    <rPh sb="169" eb="171">
      <t>ホソク</t>
    </rPh>
    <rPh sb="177" eb="179">
      <t>ブンセキ</t>
    </rPh>
    <rPh sb="179" eb="181">
      <t>ホウホウ</t>
    </rPh>
    <rPh sb="185" eb="187">
      <t>ホゾン</t>
    </rPh>
    <rPh sb="192" eb="194">
      <t>センポウ</t>
    </rPh>
    <rPh sb="195" eb="197">
      <t>ヨウボウ</t>
    </rPh>
    <rPh sb="198" eb="201">
      <t>モジレツ</t>
    </rPh>
    <rPh sb="201" eb="203">
      <t>ホゾン</t>
    </rPh>
    <rPh sb="204" eb="206">
      <t>ヘンコウ</t>
    </rPh>
    <rPh sb="208" eb="210">
      <t>ケイイ</t>
    </rPh>
    <rPh sb="219" eb="220">
      <t>ジ</t>
    </rPh>
    <rPh sb="221" eb="223">
      <t>カコ</t>
    </rPh>
    <rPh sb="227" eb="229">
      <t>セイゴウ</t>
    </rPh>
    <rPh sb="229" eb="230">
      <t>セイ</t>
    </rPh>
    <rPh sb="231" eb="233">
      <t>チュウイ</t>
    </rPh>
    <rPh sb="239" eb="241">
      <t>ケンサク</t>
    </rPh>
    <rPh sb="241" eb="243">
      <t>ジョウケン</t>
    </rPh>
    <rPh sb="251" eb="253">
      <t>コウリョ</t>
    </rPh>
    <phoneticPr fontId="3"/>
  </si>
  <si>
    <t>T_URIAGE_H→W_URIAGE</t>
    <phoneticPr fontId="3"/>
  </si>
  <si>
    <t>600309009-1</t>
    <phoneticPr fontId="3"/>
  </si>
  <si>
    <t>売上入力（読込時）</t>
    <rPh sb="0" eb="2">
      <t>ウリアゲ</t>
    </rPh>
    <rPh sb="2" eb="4">
      <t>ニュウリョク</t>
    </rPh>
    <rPh sb="5" eb="7">
      <t>ヨミコミ</t>
    </rPh>
    <rPh sb="7" eb="8">
      <t>ジ</t>
    </rPh>
    <phoneticPr fontId="3"/>
  </si>
  <si>
    <t>W_URIAGEより直接展開</t>
    <rPh sb="10" eb="12">
      <t>チョクセツ</t>
    </rPh>
    <rPh sb="12" eb="14">
      <t>テンカイ</t>
    </rPh>
    <phoneticPr fontId="3"/>
  </si>
  <si>
    <t>売上入力（保存時）</t>
    <rPh sb="0" eb="2">
      <t>ウリアゲ</t>
    </rPh>
    <rPh sb="2" eb="4">
      <t>ニュウリョク</t>
    </rPh>
    <rPh sb="5" eb="7">
      <t>ホゾン</t>
    </rPh>
    <rPh sb="7" eb="8">
      <t>ジ</t>
    </rPh>
    <phoneticPr fontId="3"/>
  </si>
  <si>
    <t>600309001-1</t>
    <phoneticPr fontId="3"/>
  </si>
  <si>
    <t>売上入力（一時保存時）</t>
    <rPh sb="0" eb="2">
      <t>ウリアゲ</t>
    </rPh>
    <rPh sb="2" eb="4">
      <t>ニュウリョク</t>
    </rPh>
    <rPh sb="5" eb="7">
      <t>イチジ</t>
    </rPh>
    <rPh sb="7" eb="9">
      <t>ホゾン</t>
    </rPh>
    <rPh sb="9" eb="10">
      <t>ジ</t>
    </rPh>
    <phoneticPr fontId="3"/>
  </si>
  <si>
    <t>600309013-5</t>
    <phoneticPr fontId="3"/>
  </si>
  <si>
    <t>W_URIAGEへ書込み（UNNH0030_IFより）</t>
    <rPh sb="9" eb="11">
      <t>カキコ</t>
    </rPh>
    <phoneticPr fontId="3"/>
  </si>
  <si>
    <t>売上入力（Excel出力）</t>
    <phoneticPr fontId="3"/>
  </si>
  <si>
    <t>画面をそのまま出力のため対応不要</t>
    <rPh sb="0" eb="2">
      <t>ガメン</t>
    </rPh>
    <rPh sb="7" eb="9">
      <t>シュツリョク</t>
    </rPh>
    <rPh sb="12" eb="14">
      <t>タイオウ</t>
    </rPh>
    <rPh sb="14" eb="16">
      <t>フヨウ</t>
    </rPh>
    <phoneticPr fontId="3"/>
  </si>
  <si>
    <t>W_URIAGEへ保存</t>
    <rPh sb="9" eb="11">
      <t>ホゾン</t>
    </rPh>
    <phoneticPr fontId="3"/>
  </si>
  <si>
    <t>W_URIAGE→T_URIAGE_H、T_URIAGE_H_R（更新時）</t>
    <rPh sb="33" eb="35">
      <t>コウシン</t>
    </rPh>
    <rPh sb="35" eb="36">
      <t>ジ</t>
    </rPh>
    <phoneticPr fontId="3"/>
  </si>
  <si>
    <t>T_BUN_JUCHU_H→W_BUN_JUCHU</t>
    <phoneticPr fontId="3"/>
  </si>
  <si>
    <t>T_BUN_JUCHU_Hより抽出しExcel出力</t>
    <phoneticPr fontId="3"/>
  </si>
  <si>
    <t>300202001-4</t>
    <phoneticPr fontId="3"/>
  </si>
  <si>
    <t>分析依頼入力（Excel出力）</t>
    <phoneticPr fontId="3"/>
  </si>
  <si>
    <t>V_BUN_JUCHU_EXCELより抽出しExcel出力</t>
    <rPh sb="19" eb="21">
      <t>チュウシュツ</t>
    </rPh>
    <rPh sb="27" eb="29">
      <t>シュツリョク</t>
    </rPh>
    <phoneticPr fontId="3"/>
  </si>
  <si>
    <t>300302001-1</t>
    <phoneticPr fontId="3"/>
  </si>
  <si>
    <t>V_BUN_JUCHU_EXCEL→V_C_BUN_JUCHU_H→T_BUN_JUCHU_H</t>
    <phoneticPr fontId="3"/>
  </si>
  <si>
    <t>T_BUN_JUCHU_H
T_URIAGE_H
T_URIAGE_H_R</t>
    <phoneticPr fontId="3"/>
  </si>
  <si>
    <r>
      <rPr>
        <b/>
        <sz val="11"/>
        <color theme="1"/>
        <rFont val="ＭＳ Ｐゴシック"/>
        <family val="3"/>
        <charset val="128"/>
        <scheme val="minor"/>
      </rPr>
      <t>T_BUN_JUCHU_H
T_URIAGE_H
T_URIAGE_H_R
W_BUN_JUCHU
W_BUN_NOTE
W_URAGAKI_LABEL</t>
    </r>
    <r>
      <rPr>
        <sz val="11"/>
        <color theme="1"/>
        <rFont val="ＭＳ Ｐゴシック"/>
        <family val="2"/>
        <charset val="128"/>
        <scheme val="minor"/>
      </rPr>
      <t xml:space="preserve">
</t>
    </r>
    <r>
      <rPr>
        <b/>
        <sz val="11"/>
        <color theme="1"/>
        <rFont val="ＭＳ Ｐゴシック"/>
        <family val="3"/>
        <charset val="128"/>
        <scheme val="minor"/>
      </rPr>
      <t xml:space="preserve">
</t>
    </r>
    <r>
      <rPr>
        <b/>
        <sz val="11"/>
        <color rgb="FFFF0000"/>
        <rFont val="ＭＳ Ｐゴシック"/>
        <family val="3"/>
        <charset val="128"/>
        <scheme val="minor"/>
      </rPr>
      <t>W_BUN_KOMOKU_SAMPLE_LIST
W_URIAGE</t>
    </r>
    <phoneticPr fontId="3"/>
  </si>
  <si>
    <t>V_BUN_JUCHU_Hより直接展開</t>
    <rPh sb="15" eb="17">
      <t>チョクセツ</t>
    </rPh>
    <rPh sb="17" eb="19">
      <t>テンカイ</t>
    </rPh>
    <phoneticPr fontId="3"/>
  </si>
  <si>
    <t>分析依頼入力（分析依頼書）</t>
    <rPh sb="7" eb="9">
      <t>ブンセキ</t>
    </rPh>
    <rPh sb="9" eb="12">
      <t>イライショ</t>
    </rPh>
    <phoneticPr fontId="3"/>
  </si>
  <si>
    <t>V_BUN_JUCHU_REPORT_Hより抽出し分析依頼書出力</t>
    <rPh sb="22" eb="24">
      <t>チュウシュツ</t>
    </rPh>
    <rPh sb="25" eb="27">
      <t>ブンセキ</t>
    </rPh>
    <rPh sb="27" eb="30">
      <t>イライショ</t>
    </rPh>
    <rPh sb="30" eb="32">
      <t>シュツリョク</t>
    </rPh>
    <phoneticPr fontId="3"/>
  </si>
  <si>
    <t>300000003-2</t>
    <phoneticPr fontId="3"/>
  </si>
  <si>
    <t>分析依頼入力（試料ラベル）</t>
    <rPh sb="7" eb="9">
      <t>シリョウ</t>
    </rPh>
    <phoneticPr fontId="3"/>
  </si>
  <si>
    <t>300301901-1</t>
    <phoneticPr fontId="3"/>
  </si>
  <si>
    <t>V_BUN_JUCHU_LABEL_DATAより抽出し試料ラベル出力</t>
    <rPh sb="24" eb="26">
      <t>チュウシュツ</t>
    </rPh>
    <rPh sb="27" eb="29">
      <t>シリョウ</t>
    </rPh>
    <rPh sb="32" eb="34">
      <t>シュツリョク</t>
    </rPh>
    <phoneticPr fontId="3"/>
  </si>
  <si>
    <t>SP_SAVE_T_URIAGE一通り見ること</t>
    <rPh sb="16" eb="18">
      <t>ヒトトオ</t>
    </rPh>
    <rPh sb="19" eb="20">
      <t>ミ</t>
    </rPh>
    <phoneticPr fontId="3"/>
  </si>
  <si>
    <t>受注データ検索（売上登録）</t>
    <rPh sb="0" eb="2">
      <t>ジュチュウ</t>
    </rPh>
    <rPh sb="5" eb="7">
      <t>ケンサク</t>
    </rPh>
    <rPh sb="8" eb="10">
      <t>ウリアゲ</t>
    </rPh>
    <rPh sb="10" eb="12">
      <t>トウロク</t>
    </rPh>
    <phoneticPr fontId="3"/>
  </si>
  <si>
    <t>V_URIAGE_JUCHU_DATA→W_URIAGE</t>
    <phoneticPr fontId="3"/>
  </si>
  <si>
    <t>売上検索（売上訂正履歴）</t>
    <rPh sb="0" eb="2">
      <t>ウリアゲ</t>
    </rPh>
    <rPh sb="2" eb="4">
      <t>ケンサク</t>
    </rPh>
    <rPh sb="5" eb="7">
      <t>ウリアゲ</t>
    </rPh>
    <rPh sb="7" eb="9">
      <t>テイセイ</t>
    </rPh>
    <rPh sb="9" eb="11">
      <t>リレキ</t>
    </rPh>
    <phoneticPr fontId="3"/>
  </si>
  <si>
    <t>600809001-1</t>
    <phoneticPr fontId="3"/>
  </si>
  <si>
    <t>V_URIAGE_R_LISTがV_C_URIAGE_H_Rからデータを取っている</t>
    <rPh sb="36" eb="37">
      <t>ト</t>
    </rPh>
    <phoneticPr fontId="3"/>
  </si>
  <si>
    <t>分析方法使ってなさそう</t>
    <rPh sb="0" eb="2">
      <t>ブンセキ</t>
    </rPh>
    <rPh sb="2" eb="4">
      <t>ホウホウ</t>
    </rPh>
    <rPh sb="4" eb="5">
      <t>ツカ</t>
    </rPh>
    <phoneticPr fontId="3"/>
  </si>
  <si>
    <r>
      <rPr>
        <b/>
        <sz val="11"/>
        <color theme="1"/>
        <rFont val="ＭＳ Ｐゴシック"/>
        <family val="3"/>
        <charset val="128"/>
        <scheme val="minor"/>
      </rPr>
      <t>V_C_BUN_JUCHU_H
V_BUN_JUCHU_H</t>
    </r>
    <r>
      <rPr>
        <sz val="11"/>
        <color theme="1"/>
        <rFont val="ＭＳ Ｐゴシック"/>
        <family val="2"/>
        <charset val="128"/>
        <scheme val="minor"/>
      </rPr>
      <t xml:space="preserve">
</t>
    </r>
    <r>
      <rPr>
        <b/>
        <sz val="11"/>
        <color theme="1"/>
        <rFont val="ＭＳ Ｐゴシック"/>
        <family val="3"/>
        <charset val="128"/>
        <scheme val="minor"/>
      </rPr>
      <t>V_BUN_JUCHU_LIST</t>
    </r>
    <r>
      <rPr>
        <sz val="11"/>
        <color theme="1"/>
        <rFont val="ＭＳ Ｐゴシック"/>
        <family val="2"/>
        <charset val="128"/>
        <scheme val="minor"/>
      </rPr>
      <t xml:space="preserve">
</t>
    </r>
    <r>
      <rPr>
        <b/>
        <sz val="11"/>
        <color theme="1"/>
        <rFont val="ＭＳ Ｐゴシック"/>
        <family val="3"/>
        <charset val="128"/>
        <scheme val="minor"/>
      </rPr>
      <t>V_BUN_JUCHU_REPORT_H</t>
    </r>
    <r>
      <rPr>
        <sz val="11"/>
        <color theme="1"/>
        <rFont val="ＭＳ Ｐゴシック"/>
        <family val="2"/>
        <charset val="128"/>
        <scheme val="minor"/>
      </rPr>
      <t xml:space="preserve">
</t>
    </r>
    <r>
      <rPr>
        <b/>
        <sz val="11"/>
        <color theme="1"/>
        <rFont val="ＭＳ Ｐゴシック"/>
        <family val="3"/>
        <charset val="128"/>
        <scheme val="minor"/>
      </rPr>
      <t>V_BUN_JUCHU_LABEL_DATA</t>
    </r>
    <r>
      <rPr>
        <sz val="11"/>
        <color theme="1"/>
        <rFont val="ＭＳ Ｐゴシック"/>
        <family val="2"/>
        <charset val="128"/>
        <scheme val="minor"/>
      </rPr>
      <t xml:space="preserve">
</t>
    </r>
    <r>
      <rPr>
        <b/>
        <sz val="11"/>
        <color theme="1"/>
        <rFont val="ＭＳ Ｐゴシック"/>
        <family val="3"/>
        <charset val="128"/>
        <scheme val="minor"/>
      </rPr>
      <t>V_BUN_KOMOKU_SAMPLE_LIST
V_BUN_NOTE
V_URAGAKI_LABEL</t>
    </r>
    <r>
      <rPr>
        <sz val="11"/>
        <color theme="1"/>
        <rFont val="ＭＳ Ｐゴシック"/>
        <family val="2"/>
        <charset val="128"/>
        <scheme val="minor"/>
      </rPr>
      <t xml:space="preserve">
</t>
    </r>
    <r>
      <rPr>
        <b/>
        <sz val="11"/>
        <color theme="1"/>
        <rFont val="ＭＳ Ｐゴシック"/>
        <family val="3"/>
        <charset val="128"/>
        <scheme val="minor"/>
      </rPr>
      <t>V_C_URIAGE_H</t>
    </r>
    <r>
      <rPr>
        <sz val="11"/>
        <color theme="1"/>
        <rFont val="ＭＳ Ｐゴシック"/>
        <family val="2"/>
        <charset val="128"/>
        <scheme val="minor"/>
      </rPr>
      <t xml:space="preserve">
</t>
    </r>
    <r>
      <rPr>
        <b/>
        <sz val="11"/>
        <color theme="3" tint="0.39997558519241921"/>
        <rFont val="ＭＳ Ｐゴシック"/>
        <family val="3"/>
        <charset val="128"/>
        <scheme val="minor"/>
      </rPr>
      <t>V_C_URIAGE_H_R</t>
    </r>
    <r>
      <rPr>
        <sz val="11"/>
        <color theme="1"/>
        <rFont val="ＭＳ Ｐゴシック"/>
        <family val="2"/>
        <charset val="128"/>
        <scheme val="minor"/>
      </rPr>
      <t xml:space="preserve">
</t>
    </r>
    <r>
      <rPr>
        <b/>
        <sz val="11"/>
        <color theme="1"/>
        <rFont val="ＭＳ Ｐゴシック"/>
        <family val="3"/>
        <charset val="128"/>
        <scheme val="minor"/>
      </rPr>
      <t>V_URIAGE_JUCHU_DATA</t>
    </r>
    <r>
      <rPr>
        <sz val="11"/>
        <color theme="1"/>
        <rFont val="ＭＳ Ｐゴシック"/>
        <family val="2"/>
        <charset val="128"/>
        <scheme val="minor"/>
      </rPr>
      <t xml:space="preserve">
V_URIAGE_JUCHU_LIST</t>
    </r>
    <r>
      <rPr>
        <sz val="11"/>
        <color rgb="FFFF0000"/>
        <rFont val="ＭＳ Ｐゴシック"/>
        <family val="3"/>
        <charset val="128"/>
        <scheme val="minor"/>
      </rPr>
      <t>→分析方法なし</t>
    </r>
    <r>
      <rPr>
        <sz val="11"/>
        <color theme="1"/>
        <rFont val="ＭＳ Ｐゴシック"/>
        <family val="2"/>
        <charset val="128"/>
        <scheme val="minor"/>
      </rPr>
      <t xml:space="preserve">
</t>
    </r>
    <r>
      <rPr>
        <b/>
        <sz val="11"/>
        <color theme="1"/>
        <rFont val="ＭＳ Ｐゴシック"/>
        <family val="3"/>
        <charset val="128"/>
        <scheme val="minor"/>
      </rPr>
      <t>V_URIAGE_LIST</t>
    </r>
    <r>
      <rPr>
        <sz val="11"/>
        <color theme="1"/>
        <rFont val="ＭＳ Ｐゴシック"/>
        <family val="2"/>
        <charset val="128"/>
        <scheme val="minor"/>
      </rPr>
      <t xml:space="preserve">
</t>
    </r>
    <r>
      <rPr>
        <b/>
        <sz val="11"/>
        <color theme="1"/>
        <rFont val="ＭＳ Ｐゴシック"/>
        <family val="3"/>
        <charset val="128"/>
        <scheme val="minor"/>
      </rPr>
      <t>V_BUN_JUCHU_EXCEL
V_URIAGE_EXCEL</t>
    </r>
    <r>
      <rPr>
        <sz val="11"/>
        <color theme="1"/>
        <rFont val="ＭＳ Ｐゴシック"/>
        <family val="2"/>
        <charset val="128"/>
        <scheme val="minor"/>
      </rPr>
      <t xml:space="preserve">
</t>
    </r>
    <r>
      <rPr>
        <sz val="11"/>
        <color rgb="FFFF0000"/>
        <rFont val="ＭＳ Ｐゴシック"/>
        <family val="3"/>
        <charset val="128"/>
        <scheme val="minor"/>
      </rPr>
      <t xml:space="preserve">
</t>
    </r>
    <r>
      <rPr>
        <b/>
        <sz val="11"/>
        <color rgb="FFFF0000"/>
        <rFont val="ＭＳ Ｐゴシック"/>
        <family val="3"/>
        <charset val="128"/>
        <scheme val="minor"/>
      </rPr>
      <t>V_URIAGE_REPORT</t>
    </r>
    <rPh sb="213" eb="215">
      <t>ブンセキ</t>
    </rPh>
    <rPh sb="215" eb="217">
      <t>ホウホウ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</si>
</sst>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176" formatCode="yy/mm/dd"/>
    <numFmt numFmtId="177" formatCode="0.0_ "/>
    <numFmt numFmtId="178" formatCode="0.00_);[Red]\(0.00\)"/>
    <numFmt numFmtId="179" formatCode="m/d;@"/>
  </numFmts>
  <fonts count="19">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6"/>
      <color theme="3" tint="-0.499984740745262"/>
      <name val="メイリオ"/>
      <family val="3"/>
      <charset val="128"/>
    </font>
    <font>
      <sz val="11"/>
      <name val="ＭＳ Ｐゴシック"/>
      <family val="3"/>
      <charset val="128"/>
      <scheme val="minor"/>
    </font>
    <font>
      <b/>
      <sz val="11"/>
      <color rgb="FFFF0000"/>
      <name val="ＭＳ Ｐゴシック"/>
      <family val="3"/>
      <charset val="128"/>
      <scheme val="minor"/>
    </font>
    <font>
      <b/>
      <sz val="11"/>
      <color theme="1"/>
      <name val="ＭＳ Ｐゴシック"/>
      <family val="3"/>
      <charset val="128"/>
      <scheme val="minor"/>
    </font>
    <font>
      <sz val="11"/>
      <color rgb="FFFF0000"/>
      <name val="ＭＳ Ｐゴシック"/>
      <family val="2"/>
      <charset val="128"/>
      <scheme val="minor"/>
    </font>
    <font>
      <sz val="11"/>
      <color rgb="FFFF0000"/>
      <name val="ＭＳ Ｐゴシック"/>
      <family val="3"/>
      <charset val="128"/>
      <scheme val="minor"/>
    </font>
    <font>
      <b/>
      <sz val="11"/>
      <name val="ＭＳ Ｐゴシック"/>
      <family val="3"/>
      <charset val="128"/>
      <scheme val="minor"/>
    </font>
    <font>
      <sz val="11"/>
      <color theme="1"/>
      <name val="ＭＳ Ｐゴシック"/>
      <family val="3"/>
      <charset val="128"/>
      <scheme val="minor"/>
    </font>
    <font>
      <b/>
      <sz val="11"/>
      <color theme="3" tint="0.39997558519241921"/>
      <name val="ＭＳ Ｐゴシック"/>
      <family val="3"/>
      <charset val="128"/>
      <scheme val="minor"/>
    </font>
  </fonts>
  <fills count="12">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CFF"/>
        <bgColor indexed="64"/>
      </patternFill>
    </fill>
    <fill>
      <patternFill patternType="solid">
        <fgColor rgb="FF99FFCC"/>
        <bgColor indexed="64"/>
      </patternFill>
    </fill>
    <fill>
      <patternFill patternType="solid">
        <fgColor rgb="FFCCFFFF"/>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14996795556505021"/>
        <bgColor indexed="64"/>
      </patternFill>
    </fill>
    <fill>
      <patternFill patternType="solid">
        <fgColor theme="3"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alignment vertical="center"/>
    </xf>
    <xf numFmtId="0" fontId="1" fillId="0" borderId="0"/>
  </cellStyleXfs>
  <cellXfs count="158">
    <xf numFmtId="0" fontId="0" fillId="0" borderId="0" xfId="0">
      <alignment vertical="center"/>
    </xf>
    <xf numFmtId="0" fontId="6"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14" fontId="5" fillId="0" borderId="3" xfId="1" applyNumberFormat="1" applyFont="1" applyBorder="1" applyAlignment="1">
      <alignment horizontal="left" vertical="center"/>
    </xf>
    <xf numFmtId="14" fontId="5" fillId="0" borderId="4" xfId="1" applyNumberFormat="1" applyFont="1" applyBorder="1" applyAlignment="1">
      <alignment horizontal="left" vertical="center"/>
    </xf>
    <xf numFmtId="0" fontId="9" fillId="0" borderId="0" xfId="0" applyFont="1" applyAlignment="1">
      <alignment vertical="center"/>
    </xf>
    <xf numFmtId="0" fontId="5" fillId="0" borderId="5" xfId="1" applyFont="1" applyBorder="1" applyAlignment="1">
      <alignment horizontal="left" vertical="center"/>
    </xf>
    <xf numFmtId="14" fontId="5" fillId="0" borderId="9" xfId="1" applyNumberFormat="1" applyFont="1" applyBorder="1" applyAlignment="1">
      <alignment horizontal="left" vertical="center"/>
    </xf>
    <xf numFmtId="0" fontId="10" fillId="0" borderId="0" xfId="0" applyFont="1" applyAlignment="1">
      <alignment vertical="center"/>
    </xf>
    <xf numFmtId="0" fontId="5" fillId="2" borderId="1" xfId="1" applyFont="1" applyFill="1" applyBorder="1" applyAlignment="1">
      <alignment horizontal="center" vertical="center"/>
    </xf>
    <xf numFmtId="0" fontId="5" fillId="2" borderId="1" xfId="0" applyFont="1" applyFill="1" applyBorder="1" applyAlignment="1">
      <alignment vertical="center"/>
    </xf>
    <xf numFmtId="0" fontId="5" fillId="0" borderId="1" xfId="1" applyFont="1" applyBorder="1" applyAlignment="1">
      <alignment horizontal="right" vertical="center"/>
    </xf>
    <xf numFmtId="0" fontId="5" fillId="0" borderId="6" xfId="1" applyFont="1" applyBorder="1" applyAlignment="1">
      <alignment horizontal="left" vertical="center"/>
    </xf>
    <xf numFmtId="0" fontId="5" fillId="0" borderId="7" xfId="1"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right" vertical="center"/>
    </xf>
    <xf numFmtId="9" fontId="5" fillId="0" borderId="1" xfId="0" applyNumberFormat="1" applyFont="1" applyBorder="1" applyAlignment="1">
      <alignment horizontal="right" vertical="center" shrinkToFit="1"/>
    </xf>
    <xf numFmtId="0" fontId="5" fillId="0" borderId="0" xfId="0" applyFont="1" applyAlignment="1">
      <alignment vertical="center"/>
    </xf>
    <xf numFmtId="0" fontId="9" fillId="2" borderId="1" xfId="0" applyFont="1" applyFill="1"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shrinkToFit="1"/>
    </xf>
    <xf numFmtId="0" fontId="5" fillId="2" borderId="1" xfId="1" applyFont="1" applyFill="1" applyBorder="1" applyAlignment="1">
      <alignment horizontal="right" vertical="center"/>
    </xf>
    <xf numFmtId="0" fontId="9" fillId="0" borderId="8" xfId="0" applyFont="1" applyBorder="1" applyAlignment="1">
      <alignment vertical="center"/>
    </xf>
    <xf numFmtId="177" fontId="5" fillId="0" borderId="1" xfId="1" applyNumberFormat="1" applyFont="1" applyBorder="1" applyAlignment="1">
      <alignment horizontal="center" vertical="center"/>
    </xf>
    <xf numFmtId="14" fontId="9" fillId="0" borderId="10" xfId="1" applyNumberFormat="1" applyFont="1" applyBorder="1" applyAlignment="1">
      <alignment horizontal="left" vertical="center"/>
    </xf>
    <xf numFmtId="0" fontId="6" fillId="0" borderId="11" xfId="0" applyFont="1" applyBorder="1" applyAlignment="1">
      <alignment vertical="center"/>
    </xf>
    <xf numFmtId="0" fontId="9" fillId="0" borderId="11" xfId="1" applyFont="1" applyBorder="1" applyAlignment="1">
      <alignment horizontal="left" vertical="center"/>
    </xf>
    <xf numFmtId="0" fontId="10" fillId="0" borderId="11" xfId="1" applyFont="1" applyBorder="1" applyAlignment="1">
      <alignment horizontal="left" vertical="center"/>
    </xf>
    <xf numFmtId="14" fontId="9" fillId="0" borderId="11" xfId="1" applyNumberFormat="1" applyFont="1" applyBorder="1" applyAlignment="1">
      <alignment horizontal="left" vertical="center"/>
    </xf>
    <xf numFmtId="0" fontId="6" fillId="0" borderId="0" xfId="0" applyFont="1" applyAlignment="1">
      <alignment vertical="center"/>
    </xf>
    <xf numFmtId="0" fontId="9" fillId="0" borderId="0" xfId="0" applyFont="1" applyAlignment="1">
      <alignment vertical="center"/>
    </xf>
    <xf numFmtId="14" fontId="5" fillId="0" borderId="9" xfId="1" applyNumberFormat="1" applyFont="1" applyBorder="1" applyAlignment="1">
      <alignment horizontal="left" vertical="center"/>
    </xf>
    <xf numFmtId="0" fontId="5" fillId="0" borderId="1" xfId="1" applyFont="1" applyBorder="1" applyAlignment="1">
      <alignment horizontal="right" vertical="center"/>
    </xf>
    <xf numFmtId="0" fontId="9" fillId="4" borderId="0" xfId="0" applyFont="1" applyFill="1" applyAlignment="1">
      <alignment vertical="center"/>
    </xf>
    <xf numFmtId="0" fontId="9" fillId="5" borderId="0" xfId="0" applyFont="1" applyFill="1" applyAlignment="1">
      <alignment vertical="center"/>
    </xf>
    <xf numFmtId="0" fontId="9" fillId="3" borderId="0" xfId="0" applyFont="1" applyFill="1" applyAlignment="1">
      <alignment vertical="center"/>
    </xf>
    <xf numFmtId="0" fontId="9" fillId="6" borderId="0" xfId="0" applyFont="1" applyFill="1" applyAlignment="1">
      <alignment vertical="center"/>
    </xf>
    <xf numFmtId="0" fontId="5" fillId="0" borderId="1" xfId="1" applyFont="1" applyBorder="1" applyAlignment="1">
      <alignment horizontal="center" vertical="center"/>
    </xf>
    <xf numFmtId="0" fontId="0" fillId="7" borderId="1" xfId="0" applyFill="1" applyBorder="1">
      <alignment vertical="center"/>
    </xf>
    <xf numFmtId="179" fontId="0" fillId="7" borderId="1" xfId="0" applyNumberFormat="1" applyFill="1" applyBorder="1">
      <alignment vertical="center"/>
    </xf>
    <xf numFmtId="0" fontId="0" fillId="7" borderId="1" xfId="0" applyFill="1" applyBorder="1" applyAlignment="1">
      <alignment vertical="center" wrapText="1"/>
    </xf>
    <xf numFmtId="0" fontId="11" fillId="7" borderId="1" xfId="0" applyFont="1" applyFill="1" applyBorder="1" applyAlignment="1">
      <alignment vertical="center" wrapText="1"/>
    </xf>
    <xf numFmtId="0" fontId="5" fillId="0" borderId="1" xfId="1" applyFont="1" applyFill="1" applyBorder="1" applyAlignment="1">
      <alignment horizontal="right" vertical="center"/>
    </xf>
    <xf numFmtId="0" fontId="5" fillId="0" borderId="1" xfId="1" applyFont="1" applyBorder="1" applyAlignment="1">
      <alignment horizontal="center" vertical="center"/>
    </xf>
    <xf numFmtId="0" fontId="12" fillId="7" borderId="1" xfId="0" applyFont="1" applyFill="1" applyBorder="1" applyAlignment="1">
      <alignment vertical="center" wrapText="1"/>
    </xf>
    <xf numFmtId="0" fontId="5" fillId="0" borderId="13" xfId="1" applyFont="1" applyBorder="1" applyAlignment="1">
      <alignment horizontal="right" vertical="center"/>
    </xf>
    <xf numFmtId="0" fontId="5" fillId="0" borderId="13" xfId="1" applyFont="1" applyFill="1" applyBorder="1" applyAlignment="1">
      <alignment horizontal="right" vertical="center"/>
    </xf>
    <xf numFmtId="0" fontId="5" fillId="0" borderId="13" xfId="1" applyFont="1" applyBorder="1" applyAlignment="1">
      <alignment horizontal="center" vertical="center"/>
    </xf>
    <xf numFmtId="0" fontId="0" fillId="0" borderId="1" xfId="0" applyBorder="1" applyAlignment="1">
      <alignment vertical="center" wrapText="1"/>
    </xf>
    <xf numFmtId="0" fontId="0" fillId="0" borderId="1" xfId="0" quotePrefix="1" applyBorder="1" applyAlignment="1">
      <alignment vertical="top"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wrapText="1"/>
    </xf>
    <xf numFmtId="0" fontId="0" fillId="0" borderId="0" xfId="0" applyAlignment="1">
      <alignment vertical="center" wrapText="1"/>
    </xf>
    <xf numFmtId="0" fontId="12" fillId="0" borderId="1" xfId="0" applyFont="1" applyBorder="1" applyAlignment="1">
      <alignment vertical="center" wrapText="1"/>
    </xf>
    <xf numFmtId="0" fontId="0" fillId="0" borderId="1" xfId="0" quotePrefix="1" applyBorder="1" applyAlignment="1">
      <alignment vertical="center" wrapText="1"/>
    </xf>
    <xf numFmtId="0" fontId="13" fillId="0" borderId="0" xfId="0" applyFont="1">
      <alignment vertical="center"/>
    </xf>
    <xf numFmtId="0" fontId="0" fillId="4" borderId="1" xfId="0" applyFill="1" applyBorder="1">
      <alignment vertical="center"/>
    </xf>
    <xf numFmtId="0" fontId="0" fillId="4" borderId="1" xfId="0" applyFill="1" applyBorder="1" applyAlignment="1">
      <alignment vertical="center" wrapText="1"/>
    </xf>
    <xf numFmtId="0" fontId="0" fillId="9" borderId="1" xfId="0" applyFill="1" applyBorder="1">
      <alignment vertical="center"/>
    </xf>
    <xf numFmtId="0" fontId="0" fillId="9" borderId="1" xfId="0" applyFill="1" applyBorder="1" applyAlignment="1">
      <alignment vertical="center" wrapText="1"/>
    </xf>
    <xf numFmtId="0" fontId="0" fillId="9" borderId="0" xfId="0" applyFill="1" applyAlignment="1">
      <alignment vertical="center" wrapText="1"/>
    </xf>
    <xf numFmtId="56" fontId="0" fillId="0" borderId="0" xfId="0" applyNumberFormat="1">
      <alignment vertical="center"/>
    </xf>
    <xf numFmtId="0" fontId="0" fillId="4" borderId="0" xfId="0" applyFill="1">
      <alignment vertical="center"/>
    </xf>
    <xf numFmtId="0" fontId="0" fillId="4" borderId="0" xfId="0" applyFill="1" applyAlignment="1">
      <alignment vertical="center" wrapText="1"/>
    </xf>
    <xf numFmtId="0" fontId="0" fillId="9" borderId="0" xfId="0" applyFill="1">
      <alignment vertical="center"/>
    </xf>
    <xf numFmtId="0" fontId="5" fillId="10" borderId="1" xfId="1" applyFont="1" applyFill="1" applyBorder="1" applyAlignment="1">
      <alignment horizontal="right" vertical="center"/>
    </xf>
    <xf numFmtId="0" fontId="5" fillId="10" borderId="1" xfId="1" applyFont="1" applyFill="1" applyBorder="1" applyAlignment="1">
      <alignment horizontal="center" vertical="center"/>
    </xf>
    <xf numFmtId="0" fontId="14" fillId="0" borderId="1" xfId="0" applyFont="1" applyBorder="1" applyAlignment="1">
      <alignment vertical="center" wrapText="1"/>
    </xf>
    <xf numFmtId="0" fontId="14" fillId="0" borderId="1" xfId="0" quotePrefix="1" applyFont="1" applyBorder="1" applyAlignment="1">
      <alignment vertical="top" wrapText="1"/>
    </xf>
    <xf numFmtId="0" fontId="16" fillId="0" borderId="1" xfId="0" applyFont="1" applyBorder="1" applyAlignment="1">
      <alignment vertical="center" wrapText="1"/>
    </xf>
    <xf numFmtId="0" fontId="15" fillId="0" borderId="1" xfId="0" quotePrefix="1" applyFont="1" applyBorder="1" applyAlignment="1">
      <alignment vertical="top" wrapText="1"/>
    </xf>
    <xf numFmtId="0" fontId="14" fillId="0" borderId="0" xfId="0" applyFont="1" applyAlignment="1">
      <alignment vertical="center" wrapText="1"/>
    </xf>
    <xf numFmtId="0" fontId="14" fillId="0" borderId="1" xfId="0" applyFont="1" applyBorder="1" applyAlignment="1">
      <alignment horizontal="left" vertical="center" wrapText="1"/>
    </xf>
    <xf numFmtId="0" fontId="0" fillId="11" borderId="1" xfId="0" applyFill="1" applyBorder="1">
      <alignment vertical="center"/>
    </xf>
    <xf numFmtId="0" fontId="15" fillId="0" borderId="0" xfId="0" applyFont="1" applyAlignment="1">
      <alignment vertical="center" wrapText="1"/>
    </xf>
    <xf numFmtId="0" fontId="17" fillId="0" borderId="1" xfId="0" applyFont="1" applyBorder="1" applyAlignment="1">
      <alignment vertical="center" wrapText="1"/>
    </xf>
    <xf numFmtId="0" fontId="13" fillId="0" borderId="1" xfId="0" applyFont="1" applyBorder="1" applyAlignment="1">
      <alignment vertical="center" wrapText="1"/>
    </xf>
    <xf numFmtId="5"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5" fillId="0" borderId="6" xfId="1" applyFont="1" applyBorder="1" applyAlignment="1">
      <alignment horizontal="center" vertical="center"/>
    </xf>
    <xf numFmtId="0" fontId="5" fillId="0" borderId="8" xfId="1" applyFont="1" applyBorder="1" applyAlignment="1">
      <alignment horizontal="center" vertical="center"/>
    </xf>
    <xf numFmtId="0" fontId="5" fillId="0" borderId="2" xfId="1" applyFont="1" applyBorder="1" applyAlignment="1">
      <alignment horizontal="left" vertical="center" shrinkToFit="1"/>
    </xf>
    <xf numFmtId="0" fontId="5" fillId="0" borderId="3" xfId="1" applyFont="1" applyBorder="1" applyAlignment="1">
      <alignment horizontal="left" vertical="center" shrinkToFit="1"/>
    </xf>
    <xf numFmtId="0" fontId="5" fillId="0" borderId="4" xfId="1" applyFont="1" applyBorder="1" applyAlignment="1">
      <alignment horizontal="left" vertical="center" shrinkToFit="1"/>
    </xf>
    <xf numFmtId="0" fontId="5" fillId="0" borderId="12" xfId="1" applyFont="1" applyBorder="1" applyAlignment="1">
      <alignment horizontal="left" vertical="center" shrinkToFit="1"/>
    </xf>
    <xf numFmtId="0" fontId="5" fillId="0" borderId="11" xfId="1" applyFont="1" applyBorder="1" applyAlignment="1">
      <alignment horizontal="left" vertical="center" shrinkToFit="1"/>
    </xf>
    <xf numFmtId="0" fontId="5" fillId="0" borderId="10" xfId="1" applyFont="1" applyBorder="1" applyAlignment="1">
      <alignment horizontal="left" vertical="center" shrinkToFit="1"/>
    </xf>
    <xf numFmtId="0" fontId="5" fillId="0" borderId="2" xfId="1" applyFont="1" applyBorder="1" applyAlignment="1">
      <alignment horizontal="center" vertical="center"/>
    </xf>
    <xf numFmtId="0" fontId="5" fillId="0" borderId="4" xfId="1" applyFont="1" applyBorder="1" applyAlignment="1">
      <alignment horizontal="center" vertical="center"/>
    </xf>
    <xf numFmtId="0" fontId="5" fillId="0" borderId="12" xfId="1" applyFont="1" applyBorder="1" applyAlignment="1">
      <alignment horizontal="center" vertical="center"/>
    </xf>
    <xf numFmtId="0" fontId="5" fillId="0" borderId="10" xfId="1" applyFont="1" applyBorder="1" applyAlignment="1">
      <alignment horizontal="center" vertical="center"/>
    </xf>
    <xf numFmtId="0" fontId="5" fillId="0" borderId="6" xfId="1" applyFont="1" applyBorder="1" applyAlignment="1">
      <alignment horizontal="left" vertical="center" shrinkToFit="1"/>
    </xf>
    <xf numFmtId="0" fontId="5" fillId="0" borderId="7" xfId="1" applyFont="1" applyBorder="1" applyAlignment="1">
      <alignment horizontal="left" vertical="center" shrinkToFit="1"/>
    </xf>
    <xf numFmtId="0" fontId="5" fillId="0" borderId="8" xfId="1" applyFont="1" applyBorder="1" applyAlignment="1">
      <alignment horizontal="left" vertical="center" shrinkToFit="1"/>
    </xf>
    <xf numFmtId="0" fontId="5" fillId="0" borderId="6" xfId="1" applyFont="1" applyBorder="1" applyAlignment="1">
      <alignment horizontal="left" vertical="center" wrapText="1"/>
    </xf>
    <xf numFmtId="0" fontId="5" fillId="0" borderId="7" xfId="1" applyFont="1" applyBorder="1" applyAlignment="1">
      <alignment horizontal="left" vertical="center" wrapText="1"/>
    </xf>
    <xf numFmtId="0" fontId="5" fillId="0" borderId="8" xfId="1" applyFont="1" applyBorder="1" applyAlignment="1">
      <alignment horizontal="left" vertical="center" wrapText="1"/>
    </xf>
    <xf numFmtId="0" fontId="10" fillId="0" borderId="1" xfId="0" applyFont="1" applyBorder="1" applyAlignment="1">
      <alignment horizontal="left" vertical="center" wrapText="1"/>
    </xf>
    <xf numFmtId="0" fontId="5" fillId="10" borderId="6" xfId="1" applyFont="1" applyFill="1" applyBorder="1" applyAlignment="1">
      <alignment horizontal="left" vertical="center" shrinkToFit="1"/>
    </xf>
    <xf numFmtId="0" fontId="5" fillId="10" borderId="7" xfId="1" applyFont="1" applyFill="1" applyBorder="1" applyAlignment="1">
      <alignment horizontal="left" vertical="center" shrinkToFit="1"/>
    </xf>
    <xf numFmtId="0" fontId="5" fillId="10" borderId="8" xfId="1" applyFont="1" applyFill="1" applyBorder="1" applyAlignment="1">
      <alignment horizontal="left" vertical="center" shrinkToFit="1"/>
    </xf>
    <xf numFmtId="0" fontId="5" fillId="10" borderId="6" xfId="1" applyFont="1" applyFill="1" applyBorder="1" applyAlignment="1">
      <alignment horizontal="center" vertical="center"/>
    </xf>
    <xf numFmtId="0" fontId="5" fillId="10" borderId="8" xfId="1" applyFont="1" applyFill="1" applyBorder="1" applyAlignment="1">
      <alignment horizontal="center" vertical="center"/>
    </xf>
    <xf numFmtId="0" fontId="5" fillId="10" borderId="6" xfId="1" applyFont="1" applyFill="1" applyBorder="1" applyAlignment="1">
      <alignment horizontal="left" vertical="center" wrapText="1"/>
    </xf>
    <xf numFmtId="0" fontId="5" fillId="10" borderId="7" xfId="1" applyFont="1" applyFill="1" applyBorder="1" applyAlignment="1">
      <alignment horizontal="left" vertical="center" wrapText="1"/>
    </xf>
    <xf numFmtId="0" fontId="5" fillId="10" borderId="8" xfId="1" applyFont="1" applyFill="1" applyBorder="1" applyAlignment="1">
      <alignment horizontal="left"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8" fillId="0" borderId="12" xfId="1" applyFont="1" applyBorder="1" applyAlignment="1">
      <alignment horizontal="center" vertical="center"/>
    </xf>
    <xf numFmtId="0" fontId="8" fillId="0" borderId="11" xfId="1" applyFont="1" applyBorder="1" applyAlignment="1">
      <alignment horizontal="center" vertical="center"/>
    </xf>
    <xf numFmtId="0" fontId="8" fillId="0" borderId="10" xfId="1" applyFont="1" applyBorder="1" applyAlignment="1">
      <alignment horizontal="center" vertical="center"/>
    </xf>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4" xfId="1" applyFont="1" applyFill="1" applyBorder="1" applyAlignment="1">
      <alignment horizontal="center" vertical="center"/>
    </xf>
    <xf numFmtId="176" fontId="8" fillId="0" borderId="6" xfId="1" applyNumberFormat="1" applyFont="1" applyBorder="1" applyAlignment="1">
      <alignment horizontal="center" vertical="center"/>
    </xf>
    <xf numFmtId="176" fontId="8" fillId="0" borderId="7" xfId="1" applyNumberFormat="1" applyFont="1" applyBorder="1" applyAlignment="1">
      <alignment horizontal="center" vertical="center"/>
    </xf>
    <xf numFmtId="176" fontId="8" fillId="0" borderId="8" xfId="1" applyNumberFormat="1" applyFont="1" applyBorder="1" applyAlignment="1">
      <alignment horizontal="center" vertical="center"/>
    </xf>
    <xf numFmtId="0" fontId="10" fillId="0" borderId="13" xfId="0" applyFont="1" applyBorder="1" applyAlignment="1">
      <alignment horizontal="left" vertical="center"/>
    </xf>
    <xf numFmtId="0" fontId="8" fillId="0" borderId="1" xfId="1" applyFont="1" applyBorder="1" applyAlignment="1">
      <alignment horizontal="center" vertical="center"/>
    </xf>
    <xf numFmtId="14" fontId="5" fillId="2" borderId="1" xfId="1" applyNumberFormat="1" applyFont="1" applyFill="1" applyBorder="1" applyAlignment="1">
      <alignment horizontal="center" vertical="center"/>
    </xf>
    <xf numFmtId="0" fontId="5" fillId="0" borderId="14" xfId="1" applyFont="1" applyBorder="1" applyAlignment="1">
      <alignment horizontal="left" vertical="center" wrapText="1"/>
    </xf>
    <xf numFmtId="0" fontId="5" fillId="0" borderId="15" xfId="1" applyFont="1" applyBorder="1" applyAlignment="1">
      <alignment horizontal="left" vertical="center" wrapText="1"/>
    </xf>
    <xf numFmtId="0" fontId="5" fillId="0" borderId="16" xfId="1" applyFont="1" applyBorder="1" applyAlignment="1">
      <alignment horizontal="left" vertical="center" wrapText="1"/>
    </xf>
    <xf numFmtId="0" fontId="5" fillId="0" borderId="14" xfId="1" applyFont="1" applyBorder="1" applyAlignment="1">
      <alignment horizontal="center" vertical="center"/>
    </xf>
    <xf numFmtId="0" fontId="5" fillId="0" borderId="16" xfId="1" applyFont="1" applyBorder="1" applyAlignment="1">
      <alignment horizontal="center" vertical="center"/>
    </xf>
    <xf numFmtId="0" fontId="10" fillId="0" borderId="1" xfId="0" applyFont="1" applyBorder="1" applyAlignment="1">
      <alignment horizontal="left" vertical="center"/>
    </xf>
    <xf numFmtId="0" fontId="5" fillId="0" borderId="14" xfId="1" applyFont="1" applyBorder="1" applyAlignment="1">
      <alignment horizontal="left" vertical="center" shrinkToFit="1"/>
    </xf>
    <xf numFmtId="0" fontId="5" fillId="0" borderId="15" xfId="1" applyFont="1" applyBorder="1" applyAlignment="1">
      <alignment horizontal="left" vertical="center" shrinkToFit="1"/>
    </xf>
    <xf numFmtId="0" fontId="5" fillId="0" borderId="16" xfId="1" applyFont="1" applyBorder="1" applyAlignment="1">
      <alignment horizontal="left" vertical="center" shrinkToFit="1"/>
    </xf>
    <xf numFmtId="0" fontId="5" fillId="2" borderId="1" xfId="1" applyFont="1" applyFill="1" applyBorder="1" applyAlignment="1">
      <alignment horizontal="center" vertical="center"/>
    </xf>
    <xf numFmtId="178" fontId="5" fillId="0" borderId="1" xfId="1" applyNumberFormat="1" applyFont="1" applyBorder="1" applyAlignment="1">
      <alignment horizontal="center" vertical="center"/>
    </xf>
    <xf numFmtId="0" fontId="10" fillId="10" borderId="1" xfId="0" applyFont="1" applyFill="1" applyBorder="1" applyAlignment="1">
      <alignment horizontal="left" vertical="center" wrapText="1"/>
    </xf>
    <xf numFmtId="0" fontId="9" fillId="2" borderId="1" xfId="0" applyFont="1" applyFill="1" applyBorder="1" applyAlignment="1">
      <alignment horizontal="center" vertical="center"/>
    </xf>
    <xf numFmtId="176" fontId="8" fillId="0" borderId="1" xfId="1" applyNumberFormat="1" applyFont="1" applyBorder="1" applyAlignment="1">
      <alignment horizontal="center" vertical="center"/>
    </xf>
    <xf numFmtId="0" fontId="5" fillId="2" borderId="1" xfId="1" applyFont="1" applyFill="1" applyBorder="1" applyAlignment="1">
      <alignment horizontal="center" vertical="center" wrapText="1"/>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2" fillId="2" borderId="1" xfId="1" applyFont="1" applyFill="1" applyBorder="1" applyAlignment="1">
      <alignment horizontal="left" vertical="center"/>
    </xf>
    <xf numFmtId="0" fontId="7" fillId="2" borderId="1"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177" fontId="9" fillId="0" borderId="6" xfId="0" applyNumberFormat="1" applyFont="1" applyBorder="1" applyAlignment="1">
      <alignment horizontal="right" vertical="center"/>
    </xf>
    <xf numFmtId="177" fontId="9" fillId="0" borderId="8" xfId="0" applyNumberFormat="1" applyFont="1" applyBorder="1" applyAlignment="1">
      <alignment horizontal="right" vertical="center"/>
    </xf>
    <xf numFmtId="177" fontId="9" fillId="0" borderId="6" xfId="0" applyNumberFormat="1" applyFont="1" applyBorder="1" applyAlignment="1">
      <alignment vertical="center"/>
    </xf>
    <xf numFmtId="177" fontId="9" fillId="0" borderId="8" xfId="0" applyNumberFormat="1" applyFont="1" applyBorder="1" applyAlignment="1">
      <alignment vertical="center"/>
    </xf>
    <xf numFmtId="0" fontId="9" fillId="2" borderId="6" xfId="0" applyFont="1" applyFill="1" applyBorder="1" applyAlignment="1">
      <alignment horizontal="center" vertical="center"/>
    </xf>
    <xf numFmtId="0" fontId="9" fillId="2" borderId="8" xfId="0" applyFont="1" applyFill="1" applyBorder="1" applyAlignment="1">
      <alignment horizontal="center" vertical="center"/>
    </xf>
    <xf numFmtId="5" fontId="5" fillId="4" borderId="6" xfId="0" applyNumberFormat="1" applyFont="1" applyFill="1" applyBorder="1" applyAlignment="1">
      <alignment horizontal="right" vertical="center"/>
    </xf>
    <xf numFmtId="5" fontId="5" fillId="4" borderId="8" xfId="0" applyNumberFormat="1" applyFont="1" applyFill="1" applyBorder="1" applyAlignment="1">
      <alignment horizontal="right" vertical="center"/>
    </xf>
    <xf numFmtId="5" fontId="9" fillId="0" borderId="6" xfId="0" applyNumberFormat="1" applyFont="1" applyBorder="1" applyAlignment="1">
      <alignment horizontal="right" vertical="center"/>
    </xf>
    <xf numFmtId="5" fontId="9" fillId="0" borderId="8" xfId="0" applyNumberFormat="1" applyFont="1" applyBorder="1" applyAlignment="1">
      <alignment horizontal="right" vertical="center"/>
    </xf>
    <xf numFmtId="0" fontId="9" fillId="2" borderId="7"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left" vertical="top" wrapText="1"/>
    </xf>
  </cellXfs>
  <cellStyles count="2">
    <cellStyle name="標準" xfId="0" builtinId="0"/>
    <cellStyle name="標準_外部一覧" xfId="1"/>
  </cellStyles>
  <dxfs count="0"/>
  <tableStyles count="0" defaultTableStyle="TableStyleMedium2" defaultPivotStyle="PivotStyleLight16"/>
  <colors>
    <mruColors>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N201"/>
  <sheetViews>
    <sheetView view="pageBreakPreview" zoomScale="85" zoomScaleNormal="100" zoomScaleSheetLayoutView="85" workbookViewId="0">
      <selection activeCell="A5" sqref="A5"/>
    </sheetView>
  </sheetViews>
  <sheetFormatPr defaultColWidth="3.5" defaultRowHeight="18.75"/>
  <cols>
    <col min="1" max="1" width="8.75" style="1" customWidth="1"/>
    <col min="2" max="8" width="3.5" style="1"/>
    <col min="9" max="10" width="2.875" style="1" customWidth="1"/>
    <col min="11" max="11" width="4.25" style="1" customWidth="1"/>
    <col min="12" max="12" width="3.5" style="1" customWidth="1"/>
    <col min="13" max="13" width="2.875" style="1" customWidth="1"/>
    <col min="14" max="14" width="3.5" style="1" customWidth="1"/>
    <col min="15" max="27" width="3.5" style="1"/>
    <col min="28" max="34" width="5.125" style="1" bestFit="1" customWidth="1"/>
    <col min="35" max="41" width="3.5" style="1"/>
    <col min="42" max="46" width="3.5" style="1" customWidth="1"/>
    <col min="61" max="61" width="3.5" style="1" customWidth="1"/>
    <col min="62" max="64" width="3.5" style="1"/>
    <col min="65" max="65" width="6.375" style="1" customWidth="1"/>
    <col min="66" max="16384" width="3.5" style="1"/>
  </cols>
  <sheetData>
    <row r="1" spans="1:45" ht="18.75" customHeight="1">
      <c r="A1" s="140" t="s">
        <v>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31" t="s">
        <v>1</v>
      </c>
      <c r="AL1" s="131"/>
      <c r="AM1" s="131"/>
      <c r="AN1" s="131"/>
    </row>
    <row r="2" spans="1:45" ht="18.75"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31" t="s">
        <v>2</v>
      </c>
      <c r="AL2" s="131"/>
      <c r="AM2" s="131"/>
      <c r="AN2" s="131"/>
    </row>
    <row r="3" spans="1:45">
      <c r="A3" s="141" t="s">
        <v>3</v>
      </c>
      <c r="B3" s="141"/>
      <c r="C3" s="141"/>
      <c r="D3" s="141"/>
      <c r="E3" s="141"/>
      <c r="F3" s="141"/>
      <c r="G3" s="141"/>
      <c r="H3" s="141"/>
      <c r="I3" s="141"/>
      <c r="J3" s="141"/>
      <c r="K3" s="141"/>
      <c r="L3" s="141"/>
      <c r="M3" s="141"/>
      <c r="N3" s="113" t="s">
        <v>4</v>
      </c>
      <c r="O3" s="114"/>
      <c r="P3" s="114"/>
      <c r="Q3" s="114"/>
      <c r="R3" s="114"/>
      <c r="S3" s="114"/>
      <c r="T3" s="114"/>
      <c r="U3" s="115"/>
      <c r="V3" s="107" t="s">
        <v>5</v>
      </c>
      <c r="W3" s="108"/>
      <c r="X3" s="108"/>
      <c r="Y3" s="108"/>
      <c r="Z3" s="108"/>
      <c r="AA3" s="108"/>
      <c r="AB3" s="109"/>
      <c r="AC3" s="107" t="s">
        <v>6</v>
      </c>
      <c r="AD3" s="108"/>
      <c r="AE3" s="109"/>
      <c r="AF3" s="141" t="s">
        <v>7</v>
      </c>
      <c r="AG3" s="141"/>
      <c r="AH3" s="141"/>
      <c r="AI3" s="141" t="s">
        <v>8</v>
      </c>
      <c r="AJ3" s="141"/>
      <c r="AK3" s="141"/>
      <c r="AL3" s="141" t="s">
        <v>9</v>
      </c>
      <c r="AM3" s="141"/>
      <c r="AN3" s="141"/>
    </row>
    <row r="4" spans="1:45">
      <c r="A4" s="120" t="s">
        <v>10</v>
      </c>
      <c r="B4" s="120"/>
      <c r="C4" s="120"/>
      <c r="D4" s="120"/>
      <c r="E4" s="120"/>
      <c r="F4" s="120"/>
      <c r="G4" s="120"/>
      <c r="H4" s="120"/>
      <c r="I4" s="120"/>
      <c r="J4" s="120"/>
      <c r="K4" s="120"/>
      <c r="L4" s="120"/>
      <c r="M4" s="120"/>
      <c r="N4" s="110" t="s">
        <v>11</v>
      </c>
      <c r="O4" s="111"/>
      <c r="P4" s="111"/>
      <c r="Q4" s="111"/>
      <c r="R4" s="111"/>
      <c r="S4" s="111"/>
      <c r="T4" s="111"/>
      <c r="U4" s="112"/>
      <c r="V4" s="137" t="s">
        <v>12</v>
      </c>
      <c r="W4" s="138"/>
      <c r="X4" s="138"/>
      <c r="Y4" s="138"/>
      <c r="Z4" s="138"/>
      <c r="AA4" s="138"/>
      <c r="AB4" s="139"/>
      <c r="AC4" s="116">
        <v>42782</v>
      </c>
      <c r="AD4" s="117"/>
      <c r="AE4" s="118"/>
      <c r="AF4" s="120" t="s">
        <v>67</v>
      </c>
      <c r="AG4" s="120"/>
      <c r="AH4" s="120"/>
      <c r="AI4" s="135">
        <v>42824</v>
      </c>
      <c r="AJ4" s="135"/>
      <c r="AK4" s="135"/>
      <c r="AL4" s="120" t="s">
        <v>67</v>
      </c>
      <c r="AM4" s="120"/>
      <c r="AN4" s="120"/>
    </row>
    <row r="5" spans="1:45" s="6" customFormat="1" ht="15">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4"/>
      <c r="AL5" s="4"/>
      <c r="AM5" s="4"/>
      <c r="AN5" s="5"/>
    </row>
    <row r="6" spans="1:45" s="6" customFormat="1" ht="15">
      <c r="A6" s="7"/>
      <c r="B6" s="131" t="s">
        <v>13</v>
      </c>
      <c r="C6" s="131"/>
      <c r="D6" s="131" t="s">
        <v>14</v>
      </c>
      <c r="E6" s="131"/>
      <c r="F6" s="131"/>
      <c r="G6" s="131"/>
      <c r="H6" s="131"/>
      <c r="I6" s="131"/>
      <c r="J6" s="131"/>
      <c r="K6" s="131"/>
      <c r="L6" s="131"/>
      <c r="M6" s="136" t="s">
        <v>72</v>
      </c>
      <c r="N6" s="136"/>
      <c r="O6" s="131" t="s">
        <v>73</v>
      </c>
      <c r="P6" s="131"/>
      <c r="Q6" s="131"/>
      <c r="R6" s="131"/>
      <c r="S6" s="131"/>
      <c r="T6" s="131"/>
      <c r="U6" s="131"/>
      <c r="V6" s="131" t="s">
        <v>15</v>
      </c>
      <c r="W6" s="131"/>
      <c r="X6" s="131"/>
      <c r="Y6" s="131"/>
      <c r="Z6" s="131" t="s">
        <v>16</v>
      </c>
      <c r="AA6" s="131"/>
      <c r="AB6" s="142" t="s">
        <v>17</v>
      </c>
      <c r="AC6" s="143"/>
      <c r="AD6" s="143"/>
      <c r="AE6" s="143"/>
      <c r="AF6" s="143"/>
      <c r="AG6" s="143"/>
      <c r="AH6" s="144"/>
      <c r="AI6" s="121" t="s">
        <v>18</v>
      </c>
      <c r="AJ6" s="121"/>
      <c r="AK6" s="121"/>
      <c r="AL6" s="121"/>
      <c r="AM6" s="121"/>
      <c r="AN6" s="8"/>
      <c r="AR6" s="9" t="s">
        <v>19</v>
      </c>
    </row>
    <row r="7" spans="1:45" s="6" customFormat="1" ht="15">
      <c r="A7" s="7"/>
      <c r="B7" s="131"/>
      <c r="C7" s="131"/>
      <c r="D7" s="131"/>
      <c r="E7" s="131"/>
      <c r="F7" s="131"/>
      <c r="G7" s="131"/>
      <c r="H7" s="131"/>
      <c r="I7" s="131"/>
      <c r="J7" s="131"/>
      <c r="K7" s="131"/>
      <c r="L7" s="131"/>
      <c r="M7" s="136"/>
      <c r="N7" s="136"/>
      <c r="O7" s="131"/>
      <c r="P7" s="131"/>
      <c r="Q7" s="131"/>
      <c r="R7" s="131"/>
      <c r="S7" s="131"/>
      <c r="T7" s="131"/>
      <c r="U7" s="131"/>
      <c r="V7" s="10" t="s">
        <v>21</v>
      </c>
      <c r="W7" s="10" t="s">
        <v>22</v>
      </c>
      <c r="X7" s="10" t="s">
        <v>23</v>
      </c>
      <c r="Y7" s="10" t="s">
        <v>24</v>
      </c>
      <c r="Z7" s="131"/>
      <c r="AA7" s="131"/>
      <c r="AB7" s="10" t="s">
        <v>25</v>
      </c>
      <c r="AC7" s="10" t="s">
        <v>26</v>
      </c>
      <c r="AD7" s="10" t="s">
        <v>27</v>
      </c>
      <c r="AE7" s="10" t="s">
        <v>28</v>
      </c>
      <c r="AF7" s="10" t="s">
        <v>29</v>
      </c>
      <c r="AG7" s="10" t="s">
        <v>30</v>
      </c>
      <c r="AH7" s="10" t="s">
        <v>31</v>
      </c>
      <c r="AI7" s="121"/>
      <c r="AJ7" s="121"/>
      <c r="AK7" s="121"/>
      <c r="AL7" s="121"/>
      <c r="AM7" s="121"/>
      <c r="AN7" s="8"/>
      <c r="AP7" s="134" t="s">
        <v>32</v>
      </c>
      <c r="AQ7" s="134"/>
      <c r="AR7" s="134" t="s">
        <v>33</v>
      </c>
      <c r="AS7" s="134"/>
    </row>
    <row r="8" spans="1:45" s="6" customFormat="1" ht="118.5" customHeight="1">
      <c r="A8" s="7"/>
      <c r="B8" s="46">
        <v>1</v>
      </c>
      <c r="C8" s="47">
        <v>1</v>
      </c>
      <c r="D8" s="128" t="s">
        <v>109</v>
      </c>
      <c r="E8" s="129"/>
      <c r="F8" s="129"/>
      <c r="G8" s="129"/>
      <c r="H8" s="129"/>
      <c r="I8" s="129"/>
      <c r="J8" s="129"/>
      <c r="K8" s="129"/>
      <c r="L8" s="130"/>
      <c r="M8" s="125">
        <v>159</v>
      </c>
      <c r="N8" s="126"/>
      <c r="O8" s="122" t="s">
        <v>142</v>
      </c>
      <c r="P8" s="123"/>
      <c r="Q8" s="123"/>
      <c r="R8" s="123"/>
      <c r="S8" s="123"/>
      <c r="T8" s="123"/>
      <c r="U8" s="124"/>
      <c r="V8" s="48" t="s">
        <v>135</v>
      </c>
      <c r="W8" s="48"/>
      <c r="X8" s="48" t="s">
        <v>135</v>
      </c>
      <c r="Y8" s="48"/>
      <c r="Z8" s="125" t="s">
        <v>136</v>
      </c>
      <c r="AA8" s="126"/>
      <c r="AB8" s="48"/>
      <c r="AC8" s="48">
        <f>VLOOKUP(Z8,工数表!$B$8:$I$14,3,TRUE)</f>
        <v>4.9000000000000004</v>
      </c>
      <c r="AD8" s="48">
        <f>VLOOKUP(Z8,工数表!$B$8:$I$14,4,TRUE)</f>
        <v>8.1999999999999993</v>
      </c>
      <c r="AE8" s="48">
        <v>0</v>
      </c>
      <c r="AF8" s="48">
        <f>VLOOKUP(Z8,工数表!$B$8:$I$14,6,TRUE)</f>
        <v>16.5</v>
      </c>
      <c r="AG8" s="48">
        <f>VLOOKUP(Z8,工数表!$B$8:$I$14,7,TRUE)</f>
        <v>8.1999999999999993</v>
      </c>
      <c r="AH8" s="48">
        <f>VLOOKUP(Z8,工数表!$B$8:$I$14,8,TRUE)</f>
        <v>9.9</v>
      </c>
      <c r="AI8" s="119"/>
      <c r="AJ8" s="119"/>
      <c r="AK8" s="119"/>
      <c r="AL8" s="119"/>
      <c r="AM8" s="119"/>
      <c r="AN8" s="8"/>
      <c r="AP8" s="79">
        <f t="shared" ref="AP8:AP21" si="0">ROUND((AB8+AC8+AD8+AE8+AF8+AG8+AH8)/8,1)</f>
        <v>6</v>
      </c>
      <c r="AQ8" s="79"/>
      <c r="AR8" s="78">
        <f>ROUND(((AB8+AC8+AD8+AH8)/8*工数表!$C$19)+(AE8+AF8+AG8)/8*工数表!$C$23,0)</f>
        <v>239</v>
      </c>
      <c r="AS8" s="78"/>
    </row>
    <row r="9" spans="1:45" s="6" customFormat="1" ht="36.75" customHeight="1">
      <c r="A9" s="7"/>
      <c r="B9" s="12">
        <v>2</v>
      </c>
      <c r="C9" s="33">
        <v>1</v>
      </c>
      <c r="D9" s="92" t="s">
        <v>131</v>
      </c>
      <c r="E9" s="93"/>
      <c r="F9" s="93"/>
      <c r="G9" s="93"/>
      <c r="H9" s="93"/>
      <c r="I9" s="93"/>
      <c r="J9" s="93"/>
      <c r="K9" s="93"/>
      <c r="L9" s="94"/>
      <c r="M9" s="80">
        <v>178</v>
      </c>
      <c r="N9" s="81"/>
      <c r="O9" s="95" t="s">
        <v>133</v>
      </c>
      <c r="P9" s="96"/>
      <c r="Q9" s="96"/>
      <c r="R9" s="96"/>
      <c r="S9" s="96"/>
      <c r="T9" s="96"/>
      <c r="U9" s="97"/>
      <c r="V9" s="44" t="s">
        <v>135</v>
      </c>
      <c r="W9" s="38"/>
      <c r="X9" s="38"/>
      <c r="Y9" s="38"/>
      <c r="Z9" s="80" t="s">
        <v>137</v>
      </c>
      <c r="AA9" s="81"/>
      <c r="AB9" s="44"/>
      <c r="AC9" s="44">
        <f>VLOOKUP(Z9,工数表!$B$8:$I$14,3,TRUE)</f>
        <v>2.2999999999999998</v>
      </c>
      <c r="AD9" s="44">
        <f>VLOOKUP(Z9,工数表!$B$8:$I$14,4,TRUE)</f>
        <v>3.8</v>
      </c>
      <c r="AE9" s="44">
        <v>0</v>
      </c>
      <c r="AF9" s="44">
        <f>VLOOKUP(Z9,工数表!$B$8:$I$14,6,TRUE)</f>
        <v>7.7</v>
      </c>
      <c r="AG9" s="44">
        <f>VLOOKUP(Z9,工数表!$B$8:$I$14,7,TRUE)</f>
        <v>3.8</v>
      </c>
      <c r="AH9" s="44">
        <f>VLOOKUP(Z9,工数表!$B$8:$I$14,8,TRUE)</f>
        <v>4.5999999999999996</v>
      </c>
      <c r="AI9" s="98"/>
      <c r="AJ9" s="98"/>
      <c r="AK9" s="98"/>
      <c r="AL9" s="98"/>
      <c r="AM9" s="98"/>
      <c r="AN9" s="8"/>
      <c r="AP9" s="79">
        <f t="shared" si="0"/>
        <v>2.8</v>
      </c>
      <c r="AQ9" s="79"/>
      <c r="AR9" s="78">
        <f>ROUND(((AB9+AC9+AD9+AH9)/8*工数表!$C$19)+(AE9+AF9+AG9)/8*工数表!$C$23,0)</f>
        <v>111</v>
      </c>
      <c r="AS9" s="78"/>
    </row>
    <row r="10" spans="1:45" s="6" customFormat="1" ht="34.5" customHeight="1">
      <c r="A10" s="7"/>
      <c r="B10" s="12">
        <v>3</v>
      </c>
      <c r="C10" s="33">
        <v>1</v>
      </c>
      <c r="D10" s="92" t="s">
        <v>132</v>
      </c>
      <c r="E10" s="93"/>
      <c r="F10" s="93"/>
      <c r="G10" s="93"/>
      <c r="H10" s="93"/>
      <c r="I10" s="93"/>
      <c r="J10" s="93"/>
      <c r="K10" s="93"/>
      <c r="L10" s="94"/>
      <c r="M10" s="80">
        <v>178</v>
      </c>
      <c r="N10" s="81"/>
      <c r="O10" s="95" t="s">
        <v>78</v>
      </c>
      <c r="P10" s="96"/>
      <c r="Q10" s="96"/>
      <c r="R10" s="96"/>
      <c r="S10" s="96"/>
      <c r="T10" s="96"/>
      <c r="U10" s="97"/>
      <c r="V10" s="44" t="s">
        <v>135</v>
      </c>
      <c r="W10" s="44"/>
      <c r="X10" s="44"/>
      <c r="Y10" s="44"/>
      <c r="Z10" s="80" t="s">
        <v>138</v>
      </c>
      <c r="AA10" s="81"/>
      <c r="AB10" s="44"/>
      <c r="AC10" s="44">
        <f>VLOOKUP(Z10,工数表!$B$8:$I$14,3,TRUE)</f>
        <v>1.3</v>
      </c>
      <c r="AD10" s="44">
        <f>VLOOKUP(Z10,工数表!$B$8:$I$14,4,TRUE)</f>
        <v>2.2000000000000002</v>
      </c>
      <c r="AE10" s="44">
        <v>0</v>
      </c>
      <c r="AF10" s="44">
        <f>VLOOKUP(Z10,工数表!$B$8:$I$14,6,TRUE)</f>
        <v>4.4000000000000004</v>
      </c>
      <c r="AG10" s="44">
        <f>VLOOKUP(Z10,工数表!$B$8:$I$14,7,TRUE)</f>
        <v>2.2000000000000002</v>
      </c>
      <c r="AH10" s="44">
        <f>VLOOKUP(Z10,工数表!$B$8:$I$14,8,TRUE)</f>
        <v>2.6</v>
      </c>
      <c r="AI10" s="98" t="s">
        <v>141</v>
      </c>
      <c r="AJ10" s="98"/>
      <c r="AK10" s="98"/>
      <c r="AL10" s="98"/>
      <c r="AM10" s="98"/>
      <c r="AN10" s="8"/>
      <c r="AP10" s="79">
        <f t="shared" si="0"/>
        <v>1.6</v>
      </c>
      <c r="AQ10" s="79"/>
      <c r="AR10" s="78">
        <f>ROUND(((AB10+AC10+AD10+AH10)/8*工数表!$C$19)+(AE10+AF10+AG10)/8*工数表!$C$23,0)</f>
        <v>64</v>
      </c>
      <c r="AS10" s="78"/>
    </row>
    <row r="11" spans="1:45" s="6" customFormat="1" ht="34.5" customHeight="1">
      <c r="A11" s="7"/>
      <c r="B11" s="33">
        <v>4</v>
      </c>
      <c r="C11" s="33">
        <v>1</v>
      </c>
      <c r="D11" s="92" t="s">
        <v>130</v>
      </c>
      <c r="E11" s="93"/>
      <c r="F11" s="93"/>
      <c r="G11" s="93"/>
      <c r="H11" s="93"/>
      <c r="I11" s="93"/>
      <c r="J11" s="93"/>
      <c r="K11" s="93"/>
      <c r="L11" s="94"/>
      <c r="M11" s="80">
        <v>203</v>
      </c>
      <c r="N11" s="81"/>
      <c r="O11" s="95" t="s">
        <v>127</v>
      </c>
      <c r="P11" s="96"/>
      <c r="Q11" s="96"/>
      <c r="R11" s="96"/>
      <c r="S11" s="96"/>
      <c r="T11" s="96"/>
      <c r="U11" s="97"/>
      <c r="V11" s="44" t="s">
        <v>135</v>
      </c>
      <c r="W11" s="44"/>
      <c r="X11" s="44"/>
      <c r="Y11" s="44"/>
      <c r="Z11" s="80" t="s">
        <v>138</v>
      </c>
      <c r="AA11" s="81"/>
      <c r="AB11" s="44"/>
      <c r="AC11" s="44">
        <f>VLOOKUP(Z11,工数表!$B$8:$I$14,3,TRUE)</f>
        <v>1.3</v>
      </c>
      <c r="AD11" s="44">
        <f>VLOOKUP(Z11,工数表!$B$8:$I$14,4,TRUE)</f>
        <v>2.2000000000000002</v>
      </c>
      <c r="AE11" s="44">
        <v>0</v>
      </c>
      <c r="AF11" s="44">
        <f>VLOOKUP(Z11,工数表!$B$8:$I$14,6,TRUE)</f>
        <v>4.4000000000000004</v>
      </c>
      <c r="AG11" s="44">
        <f>VLOOKUP(Z11,工数表!$B$8:$I$14,7,TRUE)</f>
        <v>2.2000000000000002</v>
      </c>
      <c r="AH11" s="44">
        <f>VLOOKUP(Z11,工数表!$B$8:$I$14,8,TRUE)</f>
        <v>2.6</v>
      </c>
      <c r="AI11" s="98"/>
      <c r="AJ11" s="98"/>
      <c r="AK11" s="98"/>
      <c r="AL11" s="98"/>
      <c r="AM11" s="98"/>
      <c r="AN11" s="32"/>
      <c r="AO11" s="31"/>
      <c r="AP11" s="79">
        <f t="shared" si="0"/>
        <v>1.6</v>
      </c>
      <c r="AQ11" s="79"/>
      <c r="AR11" s="78">
        <f>ROUND(((AB11+AC11+AD11+AH11)/8*工数表!$C$19)+(AE11+AF11+AG11)/8*工数表!$C$23,0)</f>
        <v>64</v>
      </c>
      <c r="AS11" s="78"/>
    </row>
    <row r="12" spans="1:45" s="6" customFormat="1" ht="34.5" customHeight="1">
      <c r="A12" s="7"/>
      <c r="B12" s="33">
        <v>5</v>
      </c>
      <c r="C12" s="33">
        <v>1</v>
      </c>
      <c r="D12" s="92" t="s">
        <v>112</v>
      </c>
      <c r="E12" s="93"/>
      <c r="F12" s="93"/>
      <c r="G12" s="93"/>
      <c r="H12" s="93"/>
      <c r="I12" s="93"/>
      <c r="J12" s="93"/>
      <c r="K12" s="93"/>
      <c r="L12" s="94"/>
      <c r="M12" s="80">
        <v>204</v>
      </c>
      <c r="N12" s="81"/>
      <c r="O12" s="95" t="s">
        <v>113</v>
      </c>
      <c r="P12" s="96"/>
      <c r="Q12" s="96"/>
      <c r="R12" s="96"/>
      <c r="S12" s="96"/>
      <c r="T12" s="96"/>
      <c r="U12" s="97"/>
      <c r="V12" s="44" t="s">
        <v>135</v>
      </c>
      <c r="W12" s="44"/>
      <c r="X12" s="44" t="s">
        <v>135</v>
      </c>
      <c r="Y12" s="44"/>
      <c r="Z12" s="80" t="s">
        <v>138</v>
      </c>
      <c r="AA12" s="81"/>
      <c r="AB12" s="44"/>
      <c r="AC12" s="44">
        <f>VLOOKUP(Z12,工数表!$B$8:$I$14,3,TRUE)</f>
        <v>1.3</v>
      </c>
      <c r="AD12" s="44">
        <f>VLOOKUP(Z12,工数表!$B$8:$I$14,4,TRUE)</f>
        <v>2.2000000000000002</v>
      </c>
      <c r="AE12" s="44">
        <v>0</v>
      </c>
      <c r="AF12" s="44">
        <f>VLOOKUP(Z12,工数表!$B$8:$I$14,6,TRUE)</f>
        <v>4.4000000000000004</v>
      </c>
      <c r="AG12" s="44">
        <f>VLOOKUP(Z12,工数表!$B$8:$I$14,7,TRUE)</f>
        <v>2.2000000000000002</v>
      </c>
      <c r="AH12" s="44">
        <f>VLOOKUP(Z12,工数表!$B$8:$I$14,8,TRUE)</f>
        <v>2.6</v>
      </c>
      <c r="AI12" s="98"/>
      <c r="AJ12" s="98"/>
      <c r="AK12" s="98"/>
      <c r="AL12" s="98"/>
      <c r="AM12" s="98"/>
      <c r="AN12" s="32"/>
      <c r="AO12" s="31"/>
      <c r="AP12" s="79">
        <f t="shared" si="0"/>
        <v>1.6</v>
      </c>
      <c r="AQ12" s="79"/>
      <c r="AR12" s="78">
        <f>ROUND(((AB12+AC12+AD12+AH12)/8*工数表!$C$19)+(AE12+AF12+AG12)/8*工数表!$C$23,0)</f>
        <v>64</v>
      </c>
      <c r="AS12" s="78"/>
    </row>
    <row r="13" spans="1:45" s="6" customFormat="1" ht="34.5" customHeight="1">
      <c r="A13" s="7"/>
      <c r="B13" s="33">
        <v>6</v>
      </c>
      <c r="C13" s="33">
        <v>1</v>
      </c>
      <c r="D13" s="92" t="s">
        <v>118</v>
      </c>
      <c r="E13" s="93"/>
      <c r="F13" s="93"/>
      <c r="G13" s="93"/>
      <c r="H13" s="93"/>
      <c r="I13" s="93"/>
      <c r="J13" s="93"/>
      <c r="K13" s="93"/>
      <c r="L13" s="94"/>
      <c r="M13" s="80">
        <v>230</v>
      </c>
      <c r="N13" s="81"/>
      <c r="O13" s="95" t="s">
        <v>114</v>
      </c>
      <c r="P13" s="96"/>
      <c r="Q13" s="96"/>
      <c r="R13" s="96"/>
      <c r="S13" s="96"/>
      <c r="T13" s="96"/>
      <c r="U13" s="97"/>
      <c r="V13" s="44" t="s">
        <v>135</v>
      </c>
      <c r="W13" s="44"/>
      <c r="X13" s="44"/>
      <c r="Y13" s="44"/>
      <c r="Z13" s="80" t="s">
        <v>139</v>
      </c>
      <c r="AA13" s="81"/>
      <c r="AB13" s="44"/>
      <c r="AC13" s="44">
        <f>VLOOKUP(Z13,工数表!$B$8:$I$14,3,TRUE)</f>
        <v>0.8</v>
      </c>
      <c r="AD13" s="44">
        <f>VLOOKUP(Z13,工数表!$B$8:$I$14,4,TRUE)</f>
        <v>1.4</v>
      </c>
      <c r="AE13" s="44">
        <v>0</v>
      </c>
      <c r="AF13" s="44">
        <f>VLOOKUP(Z13,工数表!$B$8:$I$14,6,TRUE)</f>
        <v>2.8</v>
      </c>
      <c r="AG13" s="44">
        <f>VLOOKUP(Z13,工数表!$B$8:$I$14,7,TRUE)</f>
        <v>1.4</v>
      </c>
      <c r="AH13" s="44">
        <f>VLOOKUP(Z13,工数表!$B$8:$I$14,8,TRUE)</f>
        <v>1.6</v>
      </c>
      <c r="AI13" s="98"/>
      <c r="AJ13" s="98"/>
      <c r="AK13" s="98"/>
      <c r="AL13" s="98"/>
      <c r="AM13" s="98"/>
      <c r="AN13" s="32"/>
      <c r="AO13" s="31"/>
      <c r="AP13" s="79">
        <f t="shared" si="0"/>
        <v>1</v>
      </c>
      <c r="AQ13" s="79"/>
      <c r="AR13" s="78">
        <f>ROUND(((AB13+AC13+AD13+AH13)/8*工数表!$C$19)+(AE13+AF13+AG13)/8*工数表!$C$23,0)</f>
        <v>40</v>
      </c>
      <c r="AS13" s="78"/>
    </row>
    <row r="14" spans="1:45" s="6" customFormat="1" ht="34.5" customHeight="1">
      <c r="A14" s="7"/>
      <c r="B14" s="66">
        <v>7</v>
      </c>
      <c r="C14" s="66">
        <v>1</v>
      </c>
      <c r="D14" s="99" t="s">
        <v>117</v>
      </c>
      <c r="E14" s="100"/>
      <c r="F14" s="100"/>
      <c r="G14" s="100"/>
      <c r="H14" s="100"/>
      <c r="I14" s="100"/>
      <c r="J14" s="100"/>
      <c r="K14" s="100"/>
      <c r="L14" s="101"/>
      <c r="M14" s="102">
        <v>294</v>
      </c>
      <c r="N14" s="103"/>
      <c r="O14" s="104" t="s">
        <v>115</v>
      </c>
      <c r="P14" s="105"/>
      <c r="Q14" s="105"/>
      <c r="R14" s="105"/>
      <c r="S14" s="105"/>
      <c r="T14" s="105"/>
      <c r="U14" s="106"/>
      <c r="V14" s="67"/>
      <c r="W14" s="67" t="s">
        <v>135</v>
      </c>
      <c r="X14" s="67"/>
      <c r="Y14" s="67"/>
      <c r="Z14" s="102" t="s">
        <v>137</v>
      </c>
      <c r="AA14" s="103"/>
      <c r="AB14" s="67"/>
      <c r="AC14" s="67">
        <f>VLOOKUP(Z14,工数表!$B$8:$I$14,3,TRUE)</f>
        <v>2.2999999999999998</v>
      </c>
      <c r="AD14" s="67">
        <f>VLOOKUP(Z14,工数表!$B$8:$I$14,4,TRUE)</f>
        <v>3.8</v>
      </c>
      <c r="AE14" s="67">
        <v>0</v>
      </c>
      <c r="AF14" s="67">
        <f>VLOOKUP(Z14,工数表!$B$8:$I$14,6,TRUE)</f>
        <v>7.7</v>
      </c>
      <c r="AG14" s="67">
        <f>VLOOKUP(Z14,工数表!$B$8:$I$14,7,TRUE)</f>
        <v>3.8</v>
      </c>
      <c r="AH14" s="67">
        <f>VLOOKUP(Z14,工数表!$B$8:$I$14,8,TRUE)</f>
        <v>4.5999999999999996</v>
      </c>
      <c r="AI14" s="133"/>
      <c r="AJ14" s="133"/>
      <c r="AK14" s="133"/>
      <c r="AL14" s="133"/>
      <c r="AM14" s="133"/>
      <c r="AN14" s="32"/>
      <c r="AO14" s="31"/>
      <c r="AP14" s="79">
        <f t="shared" si="0"/>
        <v>2.8</v>
      </c>
      <c r="AQ14" s="79"/>
      <c r="AR14" s="78">
        <f>ROUND(((AB14+AC14+AD14+AH14)/8*工数表!$C$19)+(AE14+AF14+AG14)/8*工数表!$C$23,0)</f>
        <v>111</v>
      </c>
      <c r="AS14" s="78"/>
    </row>
    <row r="15" spans="1:45" s="6" customFormat="1" ht="34.5" customHeight="1">
      <c r="A15" s="7"/>
      <c r="B15" s="66">
        <v>8</v>
      </c>
      <c r="C15" s="66">
        <v>1</v>
      </c>
      <c r="D15" s="99" t="s">
        <v>116</v>
      </c>
      <c r="E15" s="100"/>
      <c r="F15" s="100"/>
      <c r="G15" s="100"/>
      <c r="H15" s="100"/>
      <c r="I15" s="100"/>
      <c r="J15" s="100"/>
      <c r="K15" s="100"/>
      <c r="L15" s="101"/>
      <c r="M15" s="102">
        <v>316</v>
      </c>
      <c r="N15" s="103"/>
      <c r="O15" s="104" t="s">
        <v>119</v>
      </c>
      <c r="P15" s="105"/>
      <c r="Q15" s="105"/>
      <c r="R15" s="105"/>
      <c r="S15" s="105"/>
      <c r="T15" s="105"/>
      <c r="U15" s="106"/>
      <c r="V15" s="67"/>
      <c r="W15" s="67" t="s">
        <v>135</v>
      </c>
      <c r="X15" s="67"/>
      <c r="Y15" s="67"/>
      <c r="Z15" s="102" t="s">
        <v>138</v>
      </c>
      <c r="AA15" s="103"/>
      <c r="AB15" s="67"/>
      <c r="AC15" s="67">
        <f>VLOOKUP(Z15,工数表!$B$8:$I$14,3,TRUE)</f>
        <v>1.3</v>
      </c>
      <c r="AD15" s="67">
        <f>VLOOKUP(Z15,工数表!$B$8:$I$14,4,TRUE)</f>
        <v>2.2000000000000002</v>
      </c>
      <c r="AE15" s="67">
        <v>0</v>
      </c>
      <c r="AF15" s="67">
        <f>VLOOKUP(Z15,工数表!$B$8:$I$14,6,TRUE)</f>
        <v>4.4000000000000004</v>
      </c>
      <c r="AG15" s="67">
        <f>VLOOKUP(Z15,工数表!$B$8:$I$14,7,TRUE)</f>
        <v>2.2000000000000002</v>
      </c>
      <c r="AH15" s="67">
        <f>VLOOKUP(Z15,工数表!$B$8:$I$14,8,TRUE)</f>
        <v>2.6</v>
      </c>
      <c r="AI15" s="133"/>
      <c r="AJ15" s="133"/>
      <c r="AK15" s="133"/>
      <c r="AL15" s="133"/>
      <c r="AM15" s="133"/>
      <c r="AN15" s="32"/>
      <c r="AO15" s="31"/>
      <c r="AP15" s="79">
        <f t="shared" si="0"/>
        <v>1.6</v>
      </c>
      <c r="AQ15" s="79"/>
      <c r="AR15" s="78">
        <f>ROUND(((AB15+AC15+AD15+AH15)/8*工数表!$C$19)+(AE15+AF15+AG15)/8*工数表!$C$23,0)</f>
        <v>64</v>
      </c>
      <c r="AS15" s="78"/>
    </row>
    <row r="16" spans="1:45" s="6" customFormat="1" ht="34.5" customHeight="1">
      <c r="A16" s="7"/>
      <c r="B16" s="66">
        <v>9</v>
      </c>
      <c r="C16" s="66">
        <v>1</v>
      </c>
      <c r="D16" s="99" t="s">
        <v>120</v>
      </c>
      <c r="E16" s="100"/>
      <c r="F16" s="100"/>
      <c r="G16" s="100"/>
      <c r="H16" s="100"/>
      <c r="I16" s="100"/>
      <c r="J16" s="100"/>
      <c r="K16" s="100"/>
      <c r="L16" s="101"/>
      <c r="M16" s="102">
        <v>319</v>
      </c>
      <c r="N16" s="103"/>
      <c r="O16" s="104" t="s">
        <v>121</v>
      </c>
      <c r="P16" s="105"/>
      <c r="Q16" s="105"/>
      <c r="R16" s="105"/>
      <c r="S16" s="105"/>
      <c r="T16" s="105"/>
      <c r="U16" s="106"/>
      <c r="V16" s="67" t="s">
        <v>135</v>
      </c>
      <c r="W16" s="67"/>
      <c r="X16" s="67" t="s">
        <v>135</v>
      </c>
      <c r="Y16" s="67"/>
      <c r="Z16" s="102" t="s">
        <v>137</v>
      </c>
      <c r="AA16" s="103"/>
      <c r="AB16" s="67"/>
      <c r="AC16" s="67">
        <f>VLOOKUP(Z16,工数表!$B$8:$I$14,3,TRUE)</f>
        <v>2.2999999999999998</v>
      </c>
      <c r="AD16" s="67">
        <f>VLOOKUP(Z16,工数表!$B$8:$I$14,4,TRUE)</f>
        <v>3.8</v>
      </c>
      <c r="AE16" s="67">
        <v>0</v>
      </c>
      <c r="AF16" s="67">
        <f>VLOOKUP(Z16,工数表!$B$8:$I$14,6,TRUE)</f>
        <v>7.7</v>
      </c>
      <c r="AG16" s="67">
        <f>VLOOKUP(Z16,工数表!$B$8:$I$14,7,TRUE)</f>
        <v>3.8</v>
      </c>
      <c r="AH16" s="67">
        <f>VLOOKUP(Z16,工数表!$B$8:$I$14,8,TRUE)</f>
        <v>4.5999999999999996</v>
      </c>
      <c r="AI16" s="133"/>
      <c r="AJ16" s="133"/>
      <c r="AK16" s="133"/>
      <c r="AL16" s="133"/>
      <c r="AM16" s="133"/>
      <c r="AN16" s="32"/>
      <c r="AO16" s="31"/>
      <c r="AP16" s="79">
        <f t="shared" si="0"/>
        <v>2.8</v>
      </c>
      <c r="AQ16" s="79"/>
      <c r="AR16" s="78">
        <f>ROUND(((AB16+AC16+AD16+AH16)/8*工数表!$C$19)+(AE16+AF16+AG16)/8*工数表!$C$23,0)</f>
        <v>111</v>
      </c>
      <c r="AS16" s="78"/>
    </row>
    <row r="17" spans="1:66" s="6" customFormat="1" ht="34.5" customHeight="1">
      <c r="A17" s="7"/>
      <c r="B17" s="33">
        <v>10</v>
      </c>
      <c r="C17" s="33">
        <v>1</v>
      </c>
      <c r="D17" s="92" t="s">
        <v>122</v>
      </c>
      <c r="E17" s="93"/>
      <c r="F17" s="93"/>
      <c r="G17" s="93"/>
      <c r="H17" s="93"/>
      <c r="I17" s="93"/>
      <c r="J17" s="93"/>
      <c r="K17" s="93"/>
      <c r="L17" s="94"/>
      <c r="M17" s="80">
        <v>485</v>
      </c>
      <c r="N17" s="81"/>
      <c r="O17" s="95" t="s">
        <v>123</v>
      </c>
      <c r="P17" s="96"/>
      <c r="Q17" s="96"/>
      <c r="R17" s="96"/>
      <c r="S17" s="96"/>
      <c r="T17" s="96"/>
      <c r="U17" s="97"/>
      <c r="V17" s="44" t="s">
        <v>135</v>
      </c>
      <c r="W17" s="44"/>
      <c r="X17" s="44"/>
      <c r="Y17" s="44"/>
      <c r="Z17" s="80" t="s">
        <v>140</v>
      </c>
      <c r="AA17" s="81"/>
      <c r="AB17" s="44"/>
      <c r="AC17" s="44">
        <f>VLOOKUP(Z17,工数表!$B$8:$I$14,3,TRUE)</f>
        <v>0.8</v>
      </c>
      <c r="AD17" s="44">
        <f>VLOOKUP(Z17,工数表!$B$8:$I$14,4,TRUE)</f>
        <v>1.4</v>
      </c>
      <c r="AE17" s="44">
        <v>0</v>
      </c>
      <c r="AF17" s="44">
        <f>VLOOKUP(Z17,工数表!$B$8:$I$14,6,TRUE)</f>
        <v>2.8</v>
      </c>
      <c r="AG17" s="44">
        <f>VLOOKUP(Z17,工数表!$B$8:$I$14,7,TRUE)</f>
        <v>1.4</v>
      </c>
      <c r="AH17" s="44">
        <f>VLOOKUP(Z17,工数表!$B$8:$I$14,8,TRUE)</f>
        <v>1.6</v>
      </c>
      <c r="AI17" s="98"/>
      <c r="AJ17" s="98"/>
      <c r="AK17" s="98"/>
      <c r="AL17" s="98"/>
      <c r="AM17" s="98"/>
      <c r="AN17" s="32"/>
      <c r="AO17" s="31"/>
      <c r="AP17" s="79">
        <f t="shared" si="0"/>
        <v>1</v>
      </c>
      <c r="AQ17" s="79"/>
      <c r="AR17" s="78">
        <f>ROUND(((AB17+AC17+AD17+AH17)/8*工数表!$C$19)+(AE17+AF17+AG17)/8*工数表!$C$23,0)</f>
        <v>40</v>
      </c>
      <c r="AS17" s="78"/>
      <c r="BI17" s="31"/>
      <c r="BJ17" s="31"/>
      <c r="BK17" s="31"/>
      <c r="BL17" s="31"/>
      <c r="BM17" s="31"/>
      <c r="BN17" s="31"/>
    </row>
    <row r="18" spans="1:66" s="6" customFormat="1" ht="34.5" customHeight="1">
      <c r="A18" s="7"/>
      <c r="B18" s="33">
        <v>11</v>
      </c>
      <c r="C18" s="33">
        <v>1</v>
      </c>
      <c r="D18" s="92" t="s">
        <v>124</v>
      </c>
      <c r="E18" s="93"/>
      <c r="F18" s="93"/>
      <c r="G18" s="93"/>
      <c r="H18" s="93"/>
      <c r="I18" s="93"/>
      <c r="J18" s="93"/>
      <c r="K18" s="93"/>
      <c r="L18" s="94"/>
      <c r="M18" s="80">
        <v>496</v>
      </c>
      <c r="N18" s="81"/>
      <c r="O18" s="95" t="s">
        <v>125</v>
      </c>
      <c r="P18" s="96"/>
      <c r="Q18" s="96"/>
      <c r="R18" s="96"/>
      <c r="S18" s="96"/>
      <c r="T18" s="96"/>
      <c r="U18" s="97"/>
      <c r="V18" s="44"/>
      <c r="W18" s="44" t="s">
        <v>135</v>
      </c>
      <c r="X18" s="44"/>
      <c r="Y18" s="44"/>
      <c r="Z18" s="80" t="s">
        <v>138</v>
      </c>
      <c r="AA18" s="81"/>
      <c r="AB18" s="44"/>
      <c r="AC18" s="44">
        <f>VLOOKUP(Z18,工数表!$B$8:$I$14,3,TRUE)</f>
        <v>1.3</v>
      </c>
      <c r="AD18" s="44">
        <f>VLOOKUP(Z18,工数表!$B$8:$I$14,4,TRUE)</f>
        <v>2.2000000000000002</v>
      </c>
      <c r="AE18" s="44">
        <v>0</v>
      </c>
      <c r="AF18" s="44">
        <f>VLOOKUP(Z18,工数表!$B$8:$I$14,6,TRUE)</f>
        <v>4.4000000000000004</v>
      </c>
      <c r="AG18" s="44">
        <f>VLOOKUP(Z18,工数表!$B$8:$I$14,7,TRUE)</f>
        <v>2.2000000000000002</v>
      </c>
      <c r="AH18" s="44">
        <f>VLOOKUP(Z18,工数表!$B$8:$I$14,8,TRUE)</f>
        <v>2.6</v>
      </c>
      <c r="AI18" s="98"/>
      <c r="AJ18" s="98"/>
      <c r="AK18" s="98"/>
      <c r="AL18" s="98"/>
      <c r="AM18" s="98"/>
      <c r="AN18" s="32"/>
      <c r="AO18" s="31"/>
      <c r="AP18" s="79">
        <f t="shared" si="0"/>
        <v>1.6</v>
      </c>
      <c r="AQ18" s="79"/>
      <c r="AR18" s="78">
        <f>ROUND(((AB18+AC18+AD18+AH18)/8*工数表!$C$19)+(AE18+AF18+AG18)/8*工数表!$C$23,0)</f>
        <v>64</v>
      </c>
      <c r="AS18" s="78"/>
      <c r="BI18" s="31"/>
      <c r="BJ18" s="31"/>
      <c r="BK18" s="31"/>
      <c r="BL18" s="31"/>
      <c r="BM18" s="31"/>
      <c r="BN18" s="31"/>
    </row>
    <row r="19" spans="1:66" s="6" customFormat="1" ht="34.5" customHeight="1">
      <c r="A19" s="7"/>
      <c r="B19" s="33">
        <v>12</v>
      </c>
      <c r="C19" s="33">
        <v>1</v>
      </c>
      <c r="D19" s="82" t="s">
        <v>126</v>
      </c>
      <c r="E19" s="83"/>
      <c r="F19" s="83"/>
      <c r="G19" s="83"/>
      <c r="H19" s="83"/>
      <c r="I19" s="83"/>
      <c r="J19" s="83"/>
      <c r="K19" s="83"/>
      <c r="L19" s="84"/>
      <c r="M19" s="88">
        <v>519</v>
      </c>
      <c r="N19" s="89"/>
      <c r="O19" s="95" t="s">
        <v>127</v>
      </c>
      <c r="P19" s="96"/>
      <c r="Q19" s="96"/>
      <c r="R19" s="96"/>
      <c r="S19" s="96"/>
      <c r="T19" s="96"/>
      <c r="U19" s="97"/>
      <c r="V19" s="44" t="s">
        <v>135</v>
      </c>
      <c r="W19" s="44"/>
      <c r="X19" s="44"/>
      <c r="Y19" s="44"/>
      <c r="Z19" s="80" t="s">
        <v>137</v>
      </c>
      <c r="AA19" s="81"/>
      <c r="AB19" s="44"/>
      <c r="AC19" s="44">
        <f>VLOOKUP(Z19,工数表!$B$8:$I$14,3,TRUE)</f>
        <v>2.2999999999999998</v>
      </c>
      <c r="AD19" s="44">
        <f>VLOOKUP(Z19,工数表!$B$8:$I$14,4,TRUE)</f>
        <v>3.8</v>
      </c>
      <c r="AE19" s="44">
        <v>0</v>
      </c>
      <c r="AF19" s="44">
        <f>VLOOKUP(Z19,工数表!$B$8:$I$14,6,TRUE)</f>
        <v>7.7</v>
      </c>
      <c r="AG19" s="44">
        <f>VLOOKUP(Z19,工数表!$B$8:$I$14,7,TRUE)</f>
        <v>3.8</v>
      </c>
      <c r="AH19" s="44">
        <f>VLOOKUP(Z19,工数表!$B$8:$I$14,8,TRUE)</f>
        <v>4.5999999999999996</v>
      </c>
      <c r="AI19" s="98"/>
      <c r="AJ19" s="98"/>
      <c r="AK19" s="98"/>
      <c r="AL19" s="98"/>
      <c r="AM19" s="98"/>
      <c r="AN19" s="32"/>
      <c r="AO19" s="31"/>
      <c r="AP19" s="79">
        <f t="shared" si="0"/>
        <v>2.8</v>
      </c>
      <c r="AQ19" s="79"/>
      <c r="AR19" s="78">
        <f>ROUND(((AB19+AC19+AD19+AH19)/8*工数表!$C$19)+(AE19+AF19+AG19)/8*工数表!$C$23,0)</f>
        <v>111</v>
      </c>
      <c r="AS19" s="78"/>
      <c r="BI19" s="31"/>
      <c r="BJ19" s="31"/>
      <c r="BK19" s="31"/>
      <c r="BL19" s="31"/>
      <c r="BM19" s="31"/>
      <c r="BN19" s="31"/>
    </row>
    <row r="20" spans="1:66" s="6" customFormat="1" ht="34.5" customHeight="1">
      <c r="A20" s="7"/>
      <c r="B20" s="33">
        <v>12</v>
      </c>
      <c r="C20" s="33">
        <v>2</v>
      </c>
      <c r="D20" s="85"/>
      <c r="E20" s="86"/>
      <c r="F20" s="86"/>
      <c r="G20" s="86"/>
      <c r="H20" s="86"/>
      <c r="I20" s="86"/>
      <c r="J20" s="86"/>
      <c r="K20" s="86"/>
      <c r="L20" s="87"/>
      <c r="M20" s="90"/>
      <c r="N20" s="91"/>
      <c r="O20" s="95" t="s">
        <v>143</v>
      </c>
      <c r="P20" s="96"/>
      <c r="Q20" s="96"/>
      <c r="R20" s="96"/>
      <c r="S20" s="96"/>
      <c r="T20" s="96"/>
      <c r="U20" s="97"/>
      <c r="V20" s="44" t="s">
        <v>135</v>
      </c>
      <c r="W20" s="44"/>
      <c r="X20" s="44"/>
      <c r="Y20" s="44"/>
      <c r="Z20" s="80" t="s">
        <v>137</v>
      </c>
      <c r="AA20" s="81"/>
      <c r="AB20" s="44"/>
      <c r="AC20" s="44">
        <f>VLOOKUP(Z20,工数表!$B$8:$I$14,3,TRUE)</f>
        <v>2.2999999999999998</v>
      </c>
      <c r="AD20" s="44">
        <f>VLOOKUP(Z20,工数表!$B$8:$I$14,4,TRUE)</f>
        <v>3.8</v>
      </c>
      <c r="AE20" s="44">
        <v>0</v>
      </c>
      <c r="AF20" s="44">
        <f>VLOOKUP(Z20,工数表!$B$8:$I$14,6,TRUE)</f>
        <v>7.7</v>
      </c>
      <c r="AG20" s="44">
        <f>VLOOKUP(Z20,工数表!$B$8:$I$14,7,TRUE)</f>
        <v>3.8</v>
      </c>
      <c r="AH20" s="44">
        <f>VLOOKUP(Z20,工数表!$B$8:$I$14,8,TRUE)</f>
        <v>4.5999999999999996</v>
      </c>
      <c r="AI20" s="98"/>
      <c r="AJ20" s="98"/>
      <c r="AK20" s="98"/>
      <c r="AL20" s="98"/>
      <c r="AM20" s="98"/>
      <c r="AN20" s="32"/>
      <c r="AO20" s="31"/>
      <c r="AP20" s="79">
        <f t="shared" si="0"/>
        <v>2.8</v>
      </c>
      <c r="AQ20" s="79"/>
      <c r="AR20" s="78">
        <f>ROUND(((AB20+AC20+AD20+AH20)/8*工数表!$C$19)+(AE20+AF20+AG20)/8*工数表!$C$23,0)</f>
        <v>111</v>
      </c>
      <c r="AS20" s="78"/>
      <c r="AT20" s="31"/>
      <c r="BI20" s="31"/>
      <c r="BJ20" s="31"/>
      <c r="BK20" s="31"/>
      <c r="BL20" s="31"/>
      <c r="BM20" s="31"/>
      <c r="BN20" s="31"/>
    </row>
    <row r="21" spans="1:66" s="6" customFormat="1" ht="28.5" customHeight="1">
      <c r="A21" s="7"/>
      <c r="B21" s="33">
        <v>13</v>
      </c>
      <c r="C21" s="33">
        <v>1</v>
      </c>
      <c r="D21" s="92" t="s">
        <v>128</v>
      </c>
      <c r="E21" s="93"/>
      <c r="F21" s="93"/>
      <c r="G21" s="93"/>
      <c r="H21" s="93"/>
      <c r="I21" s="93"/>
      <c r="J21" s="93"/>
      <c r="K21" s="93"/>
      <c r="L21" s="94"/>
      <c r="M21" s="80" t="s">
        <v>134</v>
      </c>
      <c r="N21" s="81"/>
      <c r="O21" s="95" t="s">
        <v>129</v>
      </c>
      <c r="P21" s="96"/>
      <c r="Q21" s="96"/>
      <c r="R21" s="96"/>
      <c r="S21" s="96"/>
      <c r="T21" s="96"/>
      <c r="U21" s="97"/>
      <c r="V21" s="44" t="s">
        <v>135</v>
      </c>
      <c r="W21" s="44"/>
      <c r="X21" s="44" t="s">
        <v>135</v>
      </c>
      <c r="Y21" s="44"/>
      <c r="Z21" s="80" t="s">
        <v>138</v>
      </c>
      <c r="AA21" s="81"/>
      <c r="AB21" s="44"/>
      <c r="AC21" s="44">
        <f>VLOOKUP(Z21,工数表!$B$8:$I$14,3,TRUE)</f>
        <v>1.3</v>
      </c>
      <c r="AD21" s="44">
        <f>VLOOKUP(Z21,工数表!$B$8:$I$14,4,TRUE)</f>
        <v>2.2000000000000002</v>
      </c>
      <c r="AE21" s="44">
        <v>0</v>
      </c>
      <c r="AF21" s="44">
        <f>VLOOKUP(Z21,工数表!$B$8:$I$14,6,TRUE)</f>
        <v>4.4000000000000004</v>
      </c>
      <c r="AG21" s="44">
        <f>VLOOKUP(Z21,工数表!$B$8:$I$14,7,TRUE)</f>
        <v>2.2000000000000002</v>
      </c>
      <c r="AH21" s="44">
        <f>VLOOKUP(Z21,工数表!$B$8:$I$14,8,TRUE)</f>
        <v>2.6</v>
      </c>
      <c r="AI21" s="98"/>
      <c r="AJ21" s="98"/>
      <c r="AK21" s="98"/>
      <c r="AL21" s="98"/>
      <c r="AM21" s="98"/>
      <c r="AN21" s="32"/>
      <c r="AO21" s="31"/>
      <c r="AP21" s="79">
        <f t="shared" si="0"/>
        <v>1.6</v>
      </c>
      <c r="AQ21" s="79"/>
      <c r="AR21" s="78">
        <f>ROUND(((AB21+AC21+AD21+AH21)/8*工数表!$C$19)+(AE21+AF21+AG21)/8*工数表!$C$23,0)</f>
        <v>64</v>
      </c>
      <c r="AS21" s="78"/>
      <c r="BI21" s="31"/>
      <c r="BJ21" s="31"/>
      <c r="BK21" s="31"/>
      <c r="BL21" s="31"/>
      <c r="BM21" s="31"/>
      <c r="BN21" s="31"/>
    </row>
    <row r="22" spans="1:66" s="6" customFormat="1" ht="34.5" customHeight="1">
      <c r="A22" s="7"/>
      <c r="B22" s="33">
        <v>14</v>
      </c>
      <c r="C22" s="33"/>
      <c r="D22" s="92" t="s">
        <v>358</v>
      </c>
      <c r="E22" s="93"/>
      <c r="F22" s="93"/>
      <c r="G22" s="93"/>
      <c r="H22" s="93"/>
      <c r="I22" s="93"/>
      <c r="J22" s="93"/>
      <c r="K22" s="93"/>
      <c r="L22" s="94"/>
      <c r="M22" s="80"/>
      <c r="N22" s="81"/>
      <c r="O22" s="95" t="s">
        <v>357</v>
      </c>
      <c r="P22" s="96"/>
      <c r="Q22" s="96"/>
      <c r="R22" s="96"/>
      <c r="S22" s="96"/>
      <c r="T22" s="96"/>
      <c r="U22" s="97"/>
      <c r="V22" s="44"/>
      <c r="W22" s="44" t="s">
        <v>135</v>
      </c>
      <c r="X22" s="44"/>
      <c r="Y22" s="44"/>
      <c r="Z22" s="80"/>
      <c r="AA22" s="81"/>
      <c r="AB22" s="44"/>
      <c r="AC22" s="44"/>
      <c r="AD22" s="44"/>
      <c r="AE22" s="44"/>
      <c r="AF22" s="44"/>
      <c r="AG22" s="44"/>
      <c r="AH22" s="44"/>
      <c r="AI22" s="98"/>
      <c r="AJ22" s="98"/>
      <c r="AK22" s="98"/>
      <c r="AL22" s="98"/>
      <c r="AM22" s="98"/>
      <c r="AN22" s="32"/>
      <c r="AO22" s="31"/>
      <c r="AP22" s="79"/>
      <c r="AQ22" s="79"/>
      <c r="AR22" s="78"/>
      <c r="AS22" s="78"/>
      <c r="BI22" s="31"/>
      <c r="BJ22" s="31"/>
      <c r="BK22" s="31"/>
      <c r="BL22" s="31"/>
      <c r="BM22" s="31"/>
      <c r="BN22" s="31"/>
    </row>
    <row r="23" spans="1:66" s="6" customFormat="1" ht="15">
      <c r="A23" s="7"/>
      <c r="B23" s="33"/>
      <c r="C23" s="43"/>
      <c r="D23" s="92"/>
      <c r="E23" s="93"/>
      <c r="F23" s="93"/>
      <c r="G23" s="93"/>
      <c r="H23" s="93"/>
      <c r="I23" s="93"/>
      <c r="J23" s="93"/>
      <c r="K23" s="93"/>
      <c r="L23" s="94"/>
      <c r="M23" s="80"/>
      <c r="N23" s="81"/>
      <c r="O23" s="95"/>
      <c r="P23" s="96"/>
      <c r="Q23" s="96"/>
      <c r="R23" s="96"/>
      <c r="S23" s="96"/>
      <c r="T23" s="96"/>
      <c r="U23" s="97"/>
      <c r="V23" s="44"/>
      <c r="W23" s="44"/>
      <c r="X23" s="44"/>
      <c r="Y23" s="44"/>
      <c r="Z23" s="80"/>
      <c r="AA23" s="81"/>
      <c r="AB23" s="44"/>
      <c r="AC23" s="44"/>
      <c r="AD23" s="44"/>
      <c r="AE23" s="44"/>
      <c r="AF23" s="44"/>
      <c r="AG23" s="44"/>
      <c r="AH23" s="44"/>
      <c r="AI23" s="127"/>
      <c r="AJ23" s="127"/>
      <c r="AK23" s="127"/>
      <c r="AL23" s="127"/>
      <c r="AM23" s="127"/>
      <c r="AN23" s="32"/>
      <c r="AO23" s="31"/>
      <c r="AP23" s="79"/>
      <c r="AQ23" s="79"/>
      <c r="AR23" s="78"/>
      <c r="AS23" s="78"/>
      <c r="BI23" s="31"/>
      <c r="BJ23" s="31"/>
      <c r="BK23" s="31"/>
      <c r="BL23" s="31"/>
      <c r="BM23" s="31"/>
      <c r="BN23" s="31"/>
    </row>
    <row r="24" spans="1:66" s="6" customFormat="1" ht="15" customHeight="1">
      <c r="A24" s="7"/>
      <c r="B24" s="22"/>
      <c r="C24" s="22"/>
      <c r="D24" s="13"/>
      <c r="E24" s="14"/>
      <c r="F24" s="14"/>
      <c r="G24" s="14"/>
      <c r="H24" s="14"/>
      <c r="I24" s="14"/>
      <c r="J24" s="14"/>
      <c r="K24" s="14"/>
      <c r="L24" s="14"/>
      <c r="M24" s="14"/>
      <c r="N24" s="14"/>
      <c r="O24" s="14"/>
      <c r="P24" s="14"/>
      <c r="Q24" s="14"/>
      <c r="R24" s="14"/>
      <c r="S24" s="14"/>
      <c r="T24" s="14"/>
      <c r="U24" s="14"/>
      <c r="V24" s="14"/>
      <c r="W24" s="14"/>
      <c r="X24" s="23"/>
      <c r="Y24" s="131" t="s">
        <v>55</v>
      </c>
      <c r="Z24" s="131"/>
      <c r="AA24" s="131"/>
      <c r="AB24" s="24"/>
      <c r="AC24" s="24">
        <f t="shared" ref="AC24:AH24" si="1">SUM(AC8:AC23)/8</f>
        <v>3.225000000000001</v>
      </c>
      <c r="AD24" s="24">
        <f t="shared" si="1"/>
        <v>5.3999999999999995</v>
      </c>
      <c r="AE24" s="24">
        <f t="shared" si="1"/>
        <v>0</v>
      </c>
      <c r="AF24" s="24">
        <f t="shared" si="1"/>
        <v>10.875000000000002</v>
      </c>
      <c r="AG24" s="24">
        <f t="shared" si="1"/>
        <v>5.3999999999999995</v>
      </c>
      <c r="AH24" s="24">
        <f t="shared" si="1"/>
        <v>6.4625000000000021</v>
      </c>
      <c r="AI24" s="131" t="s">
        <v>56</v>
      </c>
      <c r="AJ24" s="131"/>
      <c r="AK24" s="131"/>
      <c r="AL24" s="132">
        <f>SUM(AB24:AH24)/20</f>
        <v>1.568125</v>
      </c>
      <c r="AM24" s="132"/>
      <c r="AN24" s="32"/>
      <c r="AO24" s="30"/>
      <c r="AP24" s="1"/>
      <c r="AQ24" s="1"/>
      <c r="AR24" s="1"/>
      <c r="AS24" s="1"/>
      <c r="BI24" s="31"/>
      <c r="BJ24" s="31"/>
      <c r="BK24" s="31"/>
      <c r="BL24" s="31"/>
      <c r="BM24" s="31"/>
      <c r="BN24" s="31"/>
    </row>
    <row r="25" spans="1:66" s="6" customFormat="1" ht="16.5" customHeight="1">
      <c r="A25" s="2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8"/>
      <c r="AC25" s="27"/>
      <c r="AD25" s="27"/>
      <c r="AE25" s="27"/>
      <c r="AF25" s="27"/>
      <c r="AG25" s="27"/>
      <c r="AH25" s="27"/>
      <c r="AI25" s="27"/>
      <c r="AJ25" s="27"/>
      <c r="AK25" s="29"/>
      <c r="AL25" s="29"/>
      <c r="AM25" s="29"/>
      <c r="AN25" s="25"/>
      <c r="AO25" s="1"/>
      <c r="AP25" s="1"/>
      <c r="AQ25" s="1"/>
      <c r="AR25" s="1"/>
      <c r="AS25" s="1"/>
      <c r="BI25" s="31"/>
      <c r="BJ25" s="31"/>
      <c r="BK25" s="31"/>
      <c r="BL25" s="31"/>
      <c r="BM25" s="31"/>
      <c r="BN25" s="31"/>
    </row>
    <row r="26" spans="1:66" s="6" customFormat="1" ht="1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BI26" s="31"/>
      <c r="BJ26" s="31"/>
      <c r="BK26" s="31"/>
      <c r="BL26" s="31"/>
      <c r="BM26" s="31"/>
      <c r="BN26" s="31"/>
    </row>
    <row r="27" spans="1:66" s="6" customFormat="1" ht="1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BI27" s="31"/>
      <c r="BJ27" s="31"/>
      <c r="BK27" s="31"/>
      <c r="BL27" s="31"/>
      <c r="BM27" s="31"/>
      <c r="BN27" s="31"/>
    </row>
    <row r="28" spans="1:66" s="6" customFormat="1" ht="1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row>
    <row r="29" spans="1:66" s="6" customFormat="1" ht="1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spans="1:66" s="6" customFormat="1" ht="1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spans="1:66" s="6" customFormat="1"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spans="1:66" s="6" customFormat="1" ht="1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46" s="6" customFormat="1" ht="26.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46" s="6" customFormat="1" ht="28.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46" s="6" customFormat="1" ht="1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46" s="6" customFormat="1" ht="114.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46" s="6" customFormat="1" ht="113.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46" s="6" customFormat="1" ht="1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46" s="6" customForma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6" s="6" customFormat="1" ht="1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6" s="6" customFormat="1" ht="46.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6" s="6" customFormat="1" ht="43.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6" s="6" customForma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row>
    <row r="44" spans="1:46" s="6" customFormat="1" ht="33.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row>
    <row r="45" spans="1:46" s="6" customForma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spans="1:46" s="6" customFormat="1" ht="1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spans="1:46" ht="15" customHeight="1"/>
    <row r="48" spans="1:46"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sheetData>
  <mergeCells count="140">
    <mergeCell ref="AI4:AK4"/>
    <mergeCell ref="M6:N7"/>
    <mergeCell ref="D6:L7"/>
    <mergeCell ref="AC3:AE3"/>
    <mergeCell ref="V4:AB4"/>
    <mergeCell ref="AL4:AN4"/>
    <mergeCell ref="A1:AJ2"/>
    <mergeCell ref="AK1:AN1"/>
    <mergeCell ref="AK2:AN2"/>
    <mergeCell ref="A3:M3"/>
    <mergeCell ref="AF3:AH3"/>
    <mergeCell ref="AI3:AK3"/>
    <mergeCell ref="AL3:AN3"/>
    <mergeCell ref="B6:C7"/>
    <mergeCell ref="O6:U7"/>
    <mergeCell ref="V6:Y6"/>
    <mergeCell ref="Z6:AA7"/>
    <mergeCell ref="AB6:AH6"/>
    <mergeCell ref="A4:M4"/>
    <mergeCell ref="AP7:AQ7"/>
    <mergeCell ref="AR7:AS7"/>
    <mergeCell ref="AP11:AQ11"/>
    <mergeCell ref="AR11:AS11"/>
    <mergeCell ref="AP12:AQ12"/>
    <mergeCell ref="AR12:AS12"/>
    <mergeCell ref="AP13:AQ13"/>
    <mergeCell ref="AR13:AS13"/>
    <mergeCell ref="AP14:AQ14"/>
    <mergeCell ref="AR14:AS14"/>
    <mergeCell ref="AP15:AQ15"/>
    <mergeCell ref="AR15:AS15"/>
    <mergeCell ref="AR20:AS20"/>
    <mergeCell ref="AI24:AK24"/>
    <mergeCell ref="AL24:AM24"/>
    <mergeCell ref="Y24:AA24"/>
    <mergeCell ref="Z9:AA9"/>
    <mergeCell ref="AI9:AM9"/>
    <mergeCell ref="AI11:AM11"/>
    <mergeCell ref="AI12:AM12"/>
    <mergeCell ref="AI13:AM13"/>
    <mergeCell ref="AI14:AM14"/>
    <mergeCell ref="AI15:AM15"/>
    <mergeCell ref="AI16:AM16"/>
    <mergeCell ref="AI17:AM17"/>
    <mergeCell ref="AI18:AM18"/>
    <mergeCell ref="AI19:AM19"/>
    <mergeCell ref="AI21:AM21"/>
    <mergeCell ref="Z20:AA20"/>
    <mergeCell ref="Z11:AA11"/>
    <mergeCell ref="Z12:AA12"/>
    <mergeCell ref="Z13:AA13"/>
    <mergeCell ref="Z14:AA14"/>
    <mergeCell ref="Z15:AA15"/>
    <mergeCell ref="Z16:AA16"/>
    <mergeCell ref="Z17:AA17"/>
    <mergeCell ref="Z18:AA18"/>
    <mergeCell ref="D23:L23"/>
    <mergeCell ref="M23:N23"/>
    <mergeCell ref="O23:U23"/>
    <mergeCell ref="Z23:AA23"/>
    <mergeCell ref="AI23:AM23"/>
    <mergeCell ref="Z8:AA8"/>
    <mergeCell ref="D10:L10"/>
    <mergeCell ref="D11:L11"/>
    <mergeCell ref="D8:L8"/>
    <mergeCell ref="D9:L9"/>
    <mergeCell ref="O9:U9"/>
    <mergeCell ref="D14:L14"/>
    <mergeCell ref="M14:N14"/>
    <mergeCell ref="O14:U14"/>
    <mergeCell ref="D15:L15"/>
    <mergeCell ref="M15:N15"/>
    <mergeCell ref="O15:U15"/>
    <mergeCell ref="D12:L12"/>
    <mergeCell ref="M12:N12"/>
    <mergeCell ref="O12:U12"/>
    <mergeCell ref="D13:L13"/>
    <mergeCell ref="AP23:AQ23"/>
    <mergeCell ref="AR23:AS23"/>
    <mergeCell ref="V3:AB3"/>
    <mergeCell ref="N4:U4"/>
    <mergeCell ref="N3:U3"/>
    <mergeCell ref="AC4:AE4"/>
    <mergeCell ref="Z10:AA10"/>
    <mergeCell ref="AI10:AM10"/>
    <mergeCell ref="AP10:AQ10"/>
    <mergeCell ref="AR10:AS10"/>
    <mergeCell ref="AP9:AQ9"/>
    <mergeCell ref="AR9:AS9"/>
    <mergeCell ref="AI8:AM8"/>
    <mergeCell ref="AP8:AQ8"/>
    <mergeCell ref="AR8:AS8"/>
    <mergeCell ref="AF4:AH4"/>
    <mergeCell ref="AI6:AM7"/>
    <mergeCell ref="M10:N10"/>
    <mergeCell ref="O10:U10"/>
    <mergeCell ref="M11:N11"/>
    <mergeCell ref="O11:U11"/>
    <mergeCell ref="O8:U8"/>
    <mergeCell ref="M8:N8"/>
    <mergeCell ref="M9:N9"/>
    <mergeCell ref="M13:N13"/>
    <mergeCell ref="O13:U13"/>
    <mergeCell ref="AP16:AQ16"/>
    <mergeCell ref="AR16:AS16"/>
    <mergeCell ref="AP17:AQ17"/>
    <mergeCell ref="AR17:AS17"/>
    <mergeCell ref="AP18:AQ18"/>
    <mergeCell ref="AR18:AS18"/>
    <mergeCell ref="D21:L21"/>
    <mergeCell ref="M21:N21"/>
    <mergeCell ref="O21:U21"/>
    <mergeCell ref="Z21:AA21"/>
    <mergeCell ref="O20:U20"/>
    <mergeCell ref="D18:L18"/>
    <mergeCell ref="M18:N18"/>
    <mergeCell ref="O18:U18"/>
    <mergeCell ref="O19:U19"/>
    <mergeCell ref="D16:L16"/>
    <mergeCell ref="M16:N16"/>
    <mergeCell ref="O16:U16"/>
    <mergeCell ref="D17:L17"/>
    <mergeCell ref="M17:N17"/>
    <mergeCell ref="O17:U17"/>
    <mergeCell ref="AI20:AM20"/>
    <mergeCell ref="AR19:AS19"/>
    <mergeCell ref="AP21:AQ21"/>
    <mergeCell ref="AR21:AS21"/>
    <mergeCell ref="AP22:AQ22"/>
    <mergeCell ref="AR22:AS22"/>
    <mergeCell ref="Z19:AA19"/>
    <mergeCell ref="AP20:AQ20"/>
    <mergeCell ref="D19:L20"/>
    <mergeCell ref="M19:N20"/>
    <mergeCell ref="D22:L22"/>
    <mergeCell ref="M22:N22"/>
    <mergeCell ref="O22:U22"/>
    <mergeCell ref="Z22:AA22"/>
    <mergeCell ref="AI22:AM22"/>
    <mergeCell ref="AP19:AQ19"/>
  </mergeCells>
  <phoneticPr fontId="3"/>
  <pageMargins left="0.70866141732283472" right="0.70866141732283472" top="0.74803149606299213" bottom="0.6692913385826772" header="0.31496062992125984" footer="0.31496062992125984"/>
  <pageSetup paperSize="8" fitToHeight="0" orientation="landscape" verticalDpi="0" r:id="rId1"/>
  <headerFooter>
    <oddFooter xml:space="preserve">&amp;C&amp;P/&amp;N&amp;ROA Promotion Center.Co.,Ltd.All Rights Reserved.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F0"/>
  </sheetPr>
  <dimension ref="A1:F10"/>
  <sheetViews>
    <sheetView workbookViewId="0">
      <selection activeCell="B2" sqref="B2:E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289</v>
      </c>
    </row>
    <row r="2" spans="1:6" ht="175.5" customHeight="1">
      <c r="B2" s="157" t="s">
        <v>304</v>
      </c>
      <c r="C2" s="157"/>
      <c r="D2" s="157"/>
      <c r="E2" s="157"/>
    </row>
    <row r="4" spans="1:6" ht="24.75" customHeight="1">
      <c r="B4" s="52" t="s">
        <v>144</v>
      </c>
      <c r="C4" s="52" t="s">
        <v>106</v>
      </c>
      <c r="D4" s="52" t="s">
        <v>146</v>
      </c>
      <c r="E4" s="52" t="s">
        <v>145</v>
      </c>
      <c r="F4" s="52" t="s">
        <v>18</v>
      </c>
    </row>
    <row r="5" spans="1:6" ht="44.25" customHeight="1">
      <c r="B5" s="49">
        <v>1</v>
      </c>
      <c r="C5" s="54" t="s">
        <v>218</v>
      </c>
      <c r="D5" s="54" t="s">
        <v>219</v>
      </c>
      <c r="E5" s="54" t="s">
        <v>220</v>
      </c>
      <c r="F5" s="50"/>
    </row>
    <row r="6" spans="1:6" ht="53.25" customHeight="1">
      <c r="B6" s="49">
        <v>2</v>
      </c>
      <c r="C6" s="49" t="s">
        <v>221</v>
      </c>
      <c r="D6" s="49" t="s">
        <v>222</v>
      </c>
      <c r="E6" s="49"/>
      <c r="F6" s="50"/>
    </row>
    <row r="7" spans="1:6" ht="44.25" customHeight="1">
      <c r="B7" s="49">
        <v>3</v>
      </c>
      <c r="C7" s="49" t="s">
        <v>223</v>
      </c>
      <c r="D7" s="49" t="s">
        <v>224</v>
      </c>
      <c r="E7" s="49"/>
      <c r="F7" s="50"/>
    </row>
    <row r="8" spans="1:6" ht="54">
      <c r="B8" s="49">
        <v>4</v>
      </c>
      <c r="C8" s="49" t="s">
        <v>225</v>
      </c>
      <c r="D8" s="49" t="s">
        <v>226</v>
      </c>
      <c r="E8" s="49" t="s">
        <v>227</v>
      </c>
      <c r="F8" s="50"/>
    </row>
    <row r="9" spans="1:6" ht="44.25" customHeight="1">
      <c r="B9" s="49"/>
      <c r="C9" s="49"/>
      <c r="D9" s="49"/>
      <c r="E9" s="49"/>
      <c r="F9" s="50"/>
    </row>
    <row r="10" spans="1:6" ht="30" customHeight="1">
      <c r="B10" s="49"/>
      <c r="C10" s="49"/>
      <c r="D10" s="51"/>
      <c r="E10" s="49"/>
      <c r="F10" s="49"/>
    </row>
  </sheetData>
  <mergeCells count="1">
    <mergeCell ref="B2:E2"/>
  </mergeCells>
  <phoneticPr fontId="3"/>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F9"/>
  <sheetViews>
    <sheetView workbookViewId="0">
      <selection activeCell="B2" sqref="B2:E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290</v>
      </c>
    </row>
    <row r="2" spans="1:6" ht="131.25" customHeight="1">
      <c r="B2" s="157" t="s">
        <v>305</v>
      </c>
      <c r="C2" s="157"/>
      <c r="D2" s="157"/>
      <c r="E2" s="157"/>
    </row>
    <row r="4" spans="1:6" ht="24.75" customHeight="1">
      <c r="B4" s="52" t="s">
        <v>144</v>
      </c>
      <c r="C4" s="52" t="s">
        <v>106</v>
      </c>
      <c r="D4" s="52" t="s">
        <v>146</v>
      </c>
      <c r="E4" s="52" t="s">
        <v>145</v>
      </c>
      <c r="F4" s="52" t="s">
        <v>18</v>
      </c>
    </row>
    <row r="5" spans="1:6" ht="44.25" customHeight="1">
      <c r="B5" s="49">
        <v>1</v>
      </c>
      <c r="C5" s="54" t="s">
        <v>228</v>
      </c>
      <c r="D5" s="54" t="s">
        <v>219</v>
      </c>
      <c r="E5" s="54" t="s">
        <v>229</v>
      </c>
      <c r="F5" s="55" t="s">
        <v>236</v>
      </c>
    </row>
    <row r="6" spans="1:6" ht="53.25" customHeight="1">
      <c r="B6" s="49">
        <v>2</v>
      </c>
      <c r="C6" s="49" t="s">
        <v>230</v>
      </c>
      <c r="D6" s="49" t="s">
        <v>231</v>
      </c>
      <c r="E6" s="49"/>
      <c r="F6" s="50"/>
    </row>
    <row r="7" spans="1:6" ht="44.25" customHeight="1">
      <c r="B7" s="49">
        <v>3</v>
      </c>
      <c r="C7" s="49" t="s">
        <v>232</v>
      </c>
      <c r="D7" s="49" t="s">
        <v>233</v>
      </c>
      <c r="E7" s="49" t="s">
        <v>235</v>
      </c>
      <c r="F7" s="50"/>
    </row>
    <row r="8" spans="1:6" ht="44.25" customHeight="1">
      <c r="B8" s="49">
        <v>4</v>
      </c>
      <c r="C8" s="49" t="s">
        <v>234</v>
      </c>
      <c r="D8" s="49"/>
      <c r="E8" s="49"/>
      <c r="F8" s="50"/>
    </row>
    <row r="9" spans="1:6" ht="30" customHeight="1">
      <c r="B9" s="49"/>
      <c r="C9" s="49"/>
      <c r="D9" s="51"/>
      <c r="E9" s="49"/>
      <c r="F9" s="49"/>
    </row>
  </sheetData>
  <mergeCells count="1">
    <mergeCell ref="B2:E2"/>
  </mergeCells>
  <phoneticPr fontId="3"/>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sheetPr>
  <dimension ref="A1:F12"/>
  <sheetViews>
    <sheetView workbookViewId="0">
      <selection activeCell="B2" sqref="B2:E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291</v>
      </c>
    </row>
    <row r="2" spans="1:6" ht="107.25" customHeight="1">
      <c r="B2" s="157" t="s">
        <v>306</v>
      </c>
      <c r="C2" s="157"/>
      <c r="D2" s="157"/>
      <c r="E2" s="157"/>
    </row>
    <row r="4" spans="1:6" ht="24.75" customHeight="1">
      <c r="B4" s="52" t="s">
        <v>144</v>
      </c>
      <c r="C4" s="52" t="s">
        <v>106</v>
      </c>
      <c r="D4" s="52" t="s">
        <v>146</v>
      </c>
      <c r="E4" s="52" t="s">
        <v>145</v>
      </c>
      <c r="F4" s="52" t="s">
        <v>18</v>
      </c>
    </row>
    <row r="5" spans="1:6" ht="41.25" customHeight="1">
      <c r="B5" s="49">
        <v>1</v>
      </c>
      <c r="C5" s="49" t="s">
        <v>237</v>
      </c>
      <c r="D5" s="49" t="s">
        <v>250</v>
      </c>
      <c r="E5" s="49"/>
      <c r="F5" s="50"/>
    </row>
    <row r="6" spans="1:6" ht="41.25" customHeight="1">
      <c r="B6" s="49">
        <v>2</v>
      </c>
      <c r="C6" s="49" t="s">
        <v>238</v>
      </c>
      <c r="D6" s="49" t="s">
        <v>239</v>
      </c>
      <c r="E6" s="49"/>
      <c r="F6" s="50"/>
    </row>
    <row r="7" spans="1:6" ht="41.25" customHeight="1">
      <c r="B7" s="49">
        <v>3</v>
      </c>
      <c r="C7" s="49" t="s">
        <v>240</v>
      </c>
      <c r="D7" s="49" t="s">
        <v>241</v>
      </c>
      <c r="E7" s="49"/>
      <c r="F7" s="50"/>
    </row>
    <row r="8" spans="1:6" ht="41.25" customHeight="1">
      <c r="B8" s="49">
        <v>4</v>
      </c>
      <c r="C8" s="49" t="s">
        <v>252</v>
      </c>
      <c r="D8" s="49" t="s">
        <v>251</v>
      </c>
      <c r="E8" s="49"/>
      <c r="F8" s="50"/>
    </row>
    <row r="9" spans="1:6" ht="41.25" customHeight="1">
      <c r="B9" s="49">
        <v>5</v>
      </c>
      <c r="C9" s="49" t="s">
        <v>242</v>
      </c>
      <c r="D9" s="49" t="s">
        <v>243</v>
      </c>
      <c r="E9" s="49" t="s">
        <v>246</v>
      </c>
      <c r="F9" s="50"/>
    </row>
    <row r="10" spans="1:6" ht="41.25" customHeight="1">
      <c r="B10" s="49">
        <v>6</v>
      </c>
      <c r="C10" s="49" t="s">
        <v>244</v>
      </c>
      <c r="D10" s="49" t="s">
        <v>243</v>
      </c>
      <c r="E10" s="49" t="s">
        <v>245</v>
      </c>
      <c r="F10" s="50"/>
    </row>
    <row r="11" spans="1:6" ht="105.75" customHeight="1">
      <c r="B11" s="49">
        <v>7</v>
      </c>
      <c r="C11" s="49" t="s">
        <v>247</v>
      </c>
      <c r="D11" s="49" t="s">
        <v>249</v>
      </c>
      <c r="E11" s="49" t="s">
        <v>248</v>
      </c>
      <c r="F11" s="50"/>
    </row>
    <row r="12" spans="1:6" ht="30" customHeight="1">
      <c r="B12" s="49"/>
      <c r="C12" s="49"/>
      <c r="D12" s="51"/>
      <c r="E12" s="49"/>
      <c r="F12" s="49"/>
    </row>
  </sheetData>
  <mergeCells count="1">
    <mergeCell ref="B2:E2"/>
  </mergeCells>
  <phoneticPr fontId="3"/>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8"/>
  <sheetViews>
    <sheetView workbookViewId="0">
      <selection activeCell="D12" sqref="D1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292</v>
      </c>
    </row>
    <row r="2" spans="1:6" ht="153" customHeight="1">
      <c r="B2" s="157" t="s">
        <v>370</v>
      </c>
      <c r="C2" s="157"/>
      <c r="D2" s="157"/>
      <c r="E2" s="157"/>
      <c r="F2" s="53" t="s">
        <v>314</v>
      </c>
    </row>
    <row r="4" spans="1:6" ht="24.75" customHeight="1">
      <c r="B4" s="52" t="s">
        <v>144</v>
      </c>
      <c r="C4" s="52" t="s">
        <v>106</v>
      </c>
      <c r="D4" s="52" t="s">
        <v>146</v>
      </c>
      <c r="E4" s="52" t="s">
        <v>145</v>
      </c>
      <c r="F4" s="52" t="s">
        <v>18</v>
      </c>
    </row>
    <row r="5" spans="1:6" ht="41.25" customHeight="1">
      <c r="B5" s="49">
        <v>1</v>
      </c>
      <c r="C5" s="70" t="s">
        <v>254</v>
      </c>
      <c r="D5" s="70"/>
      <c r="E5" s="70" t="s">
        <v>253</v>
      </c>
      <c r="F5" s="50"/>
    </row>
    <row r="6" spans="1:6" ht="41.25" customHeight="1">
      <c r="B6" s="49">
        <v>2</v>
      </c>
      <c r="C6" s="49" t="s">
        <v>255</v>
      </c>
      <c r="D6" s="49" t="s">
        <v>256</v>
      </c>
      <c r="E6" s="49"/>
      <c r="F6" s="50"/>
    </row>
    <row r="7" spans="1:6" ht="41.25" customHeight="1">
      <c r="B7" s="49">
        <v>3</v>
      </c>
      <c r="C7" s="49" t="s">
        <v>258</v>
      </c>
      <c r="D7" s="49" t="s">
        <v>257</v>
      </c>
      <c r="E7" s="49" t="s">
        <v>259</v>
      </c>
      <c r="F7" s="50"/>
    </row>
    <row r="8" spans="1:6" ht="30" customHeight="1">
      <c r="B8" s="68">
        <v>4</v>
      </c>
      <c r="C8" s="68" t="s">
        <v>372</v>
      </c>
      <c r="D8" s="73" t="s">
        <v>371</v>
      </c>
      <c r="E8" s="68" t="s">
        <v>373</v>
      </c>
      <c r="F8" s="49"/>
    </row>
  </sheetData>
  <mergeCells count="1">
    <mergeCell ref="B2:E2"/>
  </mergeCells>
  <phoneticPr fontId="3"/>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0"/>
  <sheetViews>
    <sheetView workbookViewId="0">
      <selection activeCell="B3" sqref="B3"/>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293</v>
      </c>
    </row>
    <row r="2" spans="1:6" ht="153" customHeight="1">
      <c r="B2" s="157" t="s">
        <v>368</v>
      </c>
      <c r="C2" s="157"/>
      <c r="D2" s="157"/>
      <c r="E2" s="157"/>
    </row>
    <row r="4" spans="1:6" ht="24.75" customHeight="1">
      <c r="B4" s="52" t="s">
        <v>144</v>
      </c>
      <c r="C4" s="52" t="s">
        <v>106</v>
      </c>
      <c r="D4" s="52" t="s">
        <v>146</v>
      </c>
      <c r="E4" s="52" t="s">
        <v>145</v>
      </c>
      <c r="F4" s="52" t="s">
        <v>18</v>
      </c>
    </row>
    <row r="5" spans="1:6" ht="41.25" customHeight="1">
      <c r="B5" s="49">
        <v>1</v>
      </c>
      <c r="C5" s="70" t="s">
        <v>228</v>
      </c>
      <c r="D5" s="70" t="s">
        <v>219</v>
      </c>
      <c r="E5" s="70" t="s">
        <v>229</v>
      </c>
      <c r="F5" s="71" t="s">
        <v>367</v>
      </c>
    </row>
    <row r="6" spans="1:6" ht="41.25" customHeight="1">
      <c r="B6" s="49">
        <v>2</v>
      </c>
      <c r="C6" s="49" t="s">
        <v>260</v>
      </c>
      <c r="D6" s="49" t="s">
        <v>261</v>
      </c>
      <c r="E6" s="49"/>
      <c r="F6" s="50"/>
    </row>
    <row r="7" spans="1:6" ht="41.25" customHeight="1">
      <c r="B7" s="49">
        <v>3</v>
      </c>
      <c r="C7" s="49" t="s">
        <v>230</v>
      </c>
      <c r="D7" s="49" t="s">
        <v>262</v>
      </c>
      <c r="E7" s="49"/>
      <c r="F7" s="50"/>
    </row>
    <row r="8" spans="1:6" ht="41.25" customHeight="1">
      <c r="B8" s="49">
        <v>4</v>
      </c>
      <c r="C8" s="49" t="s">
        <v>232</v>
      </c>
      <c r="D8" s="49" t="s">
        <v>263</v>
      </c>
      <c r="E8" s="49" t="s">
        <v>235</v>
      </c>
      <c r="F8" s="50"/>
    </row>
    <row r="9" spans="1:6" ht="41.25" customHeight="1">
      <c r="B9" s="49">
        <v>5</v>
      </c>
      <c r="C9" s="49" t="s">
        <v>234</v>
      </c>
      <c r="D9" s="49"/>
      <c r="E9" s="49"/>
      <c r="F9" s="50"/>
    </row>
    <row r="10" spans="1:6" ht="30" customHeight="1">
      <c r="B10" s="49"/>
      <c r="C10" s="49"/>
      <c r="D10" s="51"/>
      <c r="E10" s="49"/>
      <c r="F10" s="49"/>
    </row>
  </sheetData>
  <mergeCells count="1">
    <mergeCell ref="B2:E2"/>
  </mergeCells>
  <phoneticPr fontId="3"/>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9"/>
  <sheetViews>
    <sheetView workbookViewId="0">
      <selection activeCell="E5" sqref="E5"/>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295</v>
      </c>
    </row>
    <row r="2" spans="1:6" ht="174.75" customHeight="1">
      <c r="B2" s="157" t="s">
        <v>307</v>
      </c>
      <c r="C2" s="157"/>
      <c r="D2" s="157"/>
      <c r="E2" s="157"/>
    </row>
    <row r="4" spans="1:6" ht="24.75" customHeight="1">
      <c r="B4" s="52" t="s">
        <v>144</v>
      </c>
      <c r="C4" s="52" t="s">
        <v>106</v>
      </c>
      <c r="D4" s="52" t="s">
        <v>146</v>
      </c>
      <c r="E4" s="52" t="s">
        <v>145</v>
      </c>
      <c r="F4" s="52" t="s">
        <v>18</v>
      </c>
    </row>
    <row r="5" spans="1:6" ht="75.75" customHeight="1">
      <c r="B5" s="49">
        <v>1</v>
      </c>
      <c r="C5" s="70" t="s">
        <v>264</v>
      </c>
      <c r="D5" s="70"/>
      <c r="E5" s="70" t="s">
        <v>265</v>
      </c>
      <c r="F5" s="50"/>
    </row>
    <row r="6" spans="1:6" ht="49.5" customHeight="1">
      <c r="B6" s="49">
        <v>2</v>
      </c>
      <c r="C6" s="49" t="s">
        <v>266</v>
      </c>
      <c r="D6" s="49" t="s">
        <v>204</v>
      </c>
      <c r="E6" s="49" t="s">
        <v>267</v>
      </c>
      <c r="F6" s="50"/>
    </row>
    <row r="7" spans="1:6" ht="41.25" customHeight="1">
      <c r="B7" s="49" t="s">
        <v>268</v>
      </c>
      <c r="C7" s="49" t="s">
        <v>269</v>
      </c>
      <c r="D7" s="49"/>
      <c r="E7" s="49"/>
      <c r="F7" s="50"/>
    </row>
    <row r="8" spans="1:6" ht="41.25" customHeight="1">
      <c r="B8" s="49"/>
      <c r="C8" s="49"/>
      <c r="D8" s="49"/>
      <c r="E8" s="49"/>
      <c r="F8" s="50"/>
    </row>
    <row r="9" spans="1:6" ht="30" customHeight="1">
      <c r="B9" s="49"/>
      <c r="C9" s="49"/>
      <c r="D9" s="51"/>
      <c r="E9" s="49"/>
      <c r="F9" s="49"/>
    </row>
  </sheetData>
  <mergeCells count="1">
    <mergeCell ref="B2:E2"/>
  </mergeCells>
  <phoneticPr fontId="3"/>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8"/>
  <sheetViews>
    <sheetView workbookViewId="0">
      <selection activeCell="E10" sqref="E10"/>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294</v>
      </c>
    </row>
    <row r="2" spans="1:6" ht="174.75" customHeight="1">
      <c r="B2" s="157" t="s">
        <v>308</v>
      </c>
      <c r="C2" s="157"/>
      <c r="D2" s="157"/>
      <c r="E2" s="157"/>
    </row>
    <row r="4" spans="1:6" ht="24.75" customHeight="1">
      <c r="B4" s="52" t="s">
        <v>144</v>
      </c>
      <c r="C4" s="52" t="s">
        <v>106</v>
      </c>
      <c r="D4" s="52" t="s">
        <v>146</v>
      </c>
      <c r="E4" s="52" t="s">
        <v>145</v>
      </c>
      <c r="F4" s="52" t="s">
        <v>18</v>
      </c>
    </row>
    <row r="5" spans="1:6" ht="49.5" customHeight="1">
      <c r="B5" s="49">
        <v>1</v>
      </c>
      <c r="C5" s="49" t="s">
        <v>271</v>
      </c>
      <c r="D5" s="49" t="s">
        <v>270</v>
      </c>
      <c r="E5" s="49"/>
      <c r="F5" s="50"/>
    </row>
    <row r="6" spans="1:6" ht="41.25" customHeight="1">
      <c r="B6" s="49">
        <v>2</v>
      </c>
      <c r="C6" s="49" t="s">
        <v>274</v>
      </c>
      <c r="D6" s="49" t="s">
        <v>272</v>
      </c>
      <c r="E6" s="49" t="s">
        <v>273</v>
      </c>
      <c r="F6" s="50"/>
    </row>
    <row r="7" spans="1:6" ht="41.25" customHeight="1">
      <c r="B7" s="49" t="s">
        <v>268</v>
      </c>
      <c r="C7" s="49" t="s">
        <v>275</v>
      </c>
      <c r="D7" s="49"/>
      <c r="E7" s="49"/>
      <c r="F7" s="50"/>
    </row>
    <row r="8" spans="1:6" ht="30" customHeight="1">
      <c r="B8" s="49"/>
      <c r="C8" s="49"/>
      <c r="D8" s="51"/>
      <c r="E8" s="49"/>
      <c r="F8" s="49"/>
    </row>
  </sheetData>
  <mergeCells count="1">
    <mergeCell ref="B2:E2"/>
  </mergeCells>
  <phoneticPr fontId="3"/>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10"/>
  <sheetViews>
    <sheetView workbookViewId="0">
      <selection activeCell="F2" sqref="F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296</v>
      </c>
    </row>
    <row r="2" spans="1:6" ht="174.75" customHeight="1">
      <c r="B2" s="157" t="s">
        <v>309</v>
      </c>
      <c r="C2" s="157"/>
      <c r="D2" s="157"/>
      <c r="E2" s="157"/>
    </row>
    <row r="4" spans="1:6" ht="24.75" customHeight="1">
      <c r="B4" s="52" t="s">
        <v>144</v>
      </c>
      <c r="C4" s="52" t="s">
        <v>106</v>
      </c>
      <c r="D4" s="52" t="s">
        <v>146</v>
      </c>
      <c r="E4" s="52" t="s">
        <v>145</v>
      </c>
      <c r="F4" s="52" t="s">
        <v>18</v>
      </c>
    </row>
    <row r="5" spans="1:6" ht="75" customHeight="1">
      <c r="B5" s="49">
        <v>1</v>
      </c>
      <c r="C5" s="49" t="s">
        <v>276</v>
      </c>
      <c r="D5" s="49" t="s">
        <v>277</v>
      </c>
      <c r="E5" s="49"/>
      <c r="F5" s="50"/>
    </row>
    <row r="6" spans="1:6" ht="67.5">
      <c r="B6" s="49">
        <v>2</v>
      </c>
      <c r="C6" s="49" t="s">
        <v>157</v>
      </c>
      <c r="D6" s="49" t="s">
        <v>298</v>
      </c>
      <c r="E6" s="49" t="s">
        <v>299</v>
      </c>
      <c r="F6" s="50"/>
    </row>
    <row r="7" spans="1:6" ht="41.25" customHeight="1">
      <c r="B7" s="49">
        <v>3</v>
      </c>
      <c r="C7" s="49" t="s">
        <v>202</v>
      </c>
      <c r="D7" s="49" t="s">
        <v>279</v>
      </c>
      <c r="E7" s="49"/>
      <c r="F7" s="50"/>
    </row>
    <row r="8" spans="1:6" ht="84" customHeight="1">
      <c r="B8" s="49">
        <v>4</v>
      </c>
      <c r="C8" s="49" t="s">
        <v>278</v>
      </c>
      <c r="D8" s="49" t="s">
        <v>280</v>
      </c>
      <c r="E8" s="49" t="s">
        <v>297</v>
      </c>
      <c r="F8" s="50"/>
    </row>
    <row r="9" spans="1:6" ht="41.25" customHeight="1">
      <c r="B9" s="49">
        <v>5</v>
      </c>
      <c r="C9" s="49" t="s">
        <v>205</v>
      </c>
      <c r="D9" s="49" t="s">
        <v>281</v>
      </c>
      <c r="E9" s="49" t="s">
        <v>282</v>
      </c>
      <c r="F9" s="50"/>
    </row>
    <row r="10" spans="1:6" ht="30" customHeight="1">
      <c r="B10" s="49"/>
      <c r="C10" s="49"/>
      <c r="D10" s="51"/>
      <c r="E10" s="49"/>
      <c r="F10" s="49"/>
    </row>
  </sheetData>
  <mergeCells count="1">
    <mergeCell ref="B2:E2"/>
  </mergeCells>
  <phoneticPr fontId="3"/>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5" sqref="D5"/>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360</v>
      </c>
    </row>
    <row r="2" spans="1:6" ht="174.75" customHeight="1">
      <c r="B2" s="157" t="s">
        <v>359</v>
      </c>
      <c r="C2" s="157"/>
      <c r="D2" s="157"/>
      <c r="E2" s="157"/>
    </row>
    <row r="4" spans="1:6" ht="24.75" customHeight="1">
      <c r="B4" s="52" t="s">
        <v>144</v>
      </c>
      <c r="C4" s="52" t="s">
        <v>106</v>
      </c>
      <c r="D4" s="52" t="s">
        <v>146</v>
      </c>
      <c r="E4" s="52" t="s">
        <v>145</v>
      </c>
      <c r="F4" s="52" t="s">
        <v>18</v>
      </c>
    </row>
    <row r="5" spans="1:6" ht="49.5" customHeight="1">
      <c r="B5" s="49">
        <v>1</v>
      </c>
      <c r="C5" s="49" t="s">
        <v>240</v>
      </c>
      <c r="D5" s="49" t="s">
        <v>354</v>
      </c>
      <c r="E5" s="49" t="s">
        <v>351</v>
      </c>
      <c r="F5" s="50"/>
    </row>
    <row r="6" spans="1:6" ht="41.25" customHeight="1">
      <c r="B6" s="49">
        <v>2</v>
      </c>
      <c r="C6" s="49" t="s">
        <v>209</v>
      </c>
      <c r="D6" s="49" t="s">
        <v>355</v>
      </c>
      <c r="E6" s="49" t="s">
        <v>352</v>
      </c>
      <c r="F6" s="50"/>
    </row>
    <row r="7" spans="1:6" ht="41.25" customHeight="1">
      <c r="B7" s="49">
        <v>3</v>
      </c>
      <c r="C7" s="49" t="s">
        <v>209</v>
      </c>
      <c r="D7" s="49" t="s">
        <v>356</v>
      </c>
      <c r="E7" s="49" t="s">
        <v>353</v>
      </c>
      <c r="F7" s="50"/>
    </row>
    <row r="8" spans="1:6" ht="30" customHeight="1">
      <c r="B8" s="49"/>
      <c r="C8" s="49"/>
      <c r="D8" s="51"/>
      <c r="E8" s="49"/>
      <c r="F8" s="49"/>
    </row>
  </sheetData>
  <mergeCells count="1">
    <mergeCell ref="B2:E2"/>
  </mergeCells>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O46"/>
  <sheetViews>
    <sheetView workbookViewId="0">
      <selection activeCell="C7" sqref="C7"/>
    </sheetView>
  </sheetViews>
  <sheetFormatPr defaultRowHeight="18.75"/>
  <cols>
    <col min="1" max="1" width="2.875" customWidth="1"/>
    <col min="2" max="15" width="3.5" style="1" customWidth="1"/>
  </cols>
  <sheetData>
    <row r="5" spans="2:15" ht="15">
      <c r="B5" s="6"/>
      <c r="C5" s="6"/>
      <c r="D5" s="6"/>
      <c r="E5" s="6"/>
      <c r="F5" s="6"/>
      <c r="G5" s="6"/>
      <c r="H5" s="6"/>
      <c r="I5" s="6"/>
      <c r="J5" s="6"/>
      <c r="K5" s="6"/>
      <c r="L5" s="6"/>
      <c r="M5" s="6"/>
      <c r="N5" s="6"/>
      <c r="O5" s="6"/>
    </row>
    <row r="6" spans="2:15" ht="15">
      <c r="B6" s="6"/>
      <c r="C6" s="9" t="s">
        <v>20</v>
      </c>
      <c r="D6" s="6"/>
      <c r="E6" s="6"/>
      <c r="F6" s="6"/>
      <c r="G6" s="6"/>
      <c r="H6" s="6"/>
      <c r="I6" s="6"/>
      <c r="J6" s="6"/>
      <c r="K6" s="6"/>
      <c r="L6" s="6"/>
      <c r="M6" s="6"/>
      <c r="N6" s="6"/>
      <c r="O6" s="6"/>
    </row>
    <row r="7" spans="2:15" ht="15">
      <c r="B7" s="11"/>
      <c r="C7" s="11" t="s">
        <v>25</v>
      </c>
      <c r="D7" s="11" t="s">
        <v>26</v>
      </c>
      <c r="E7" s="11" t="s">
        <v>27</v>
      </c>
      <c r="F7" s="11" t="s">
        <v>28</v>
      </c>
      <c r="G7" s="11" t="s">
        <v>29</v>
      </c>
      <c r="H7" s="11" t="s">
        <v>30</v>
      </c>
      <c r="I7" s="11" t="s">
        <v>31</v>
      </c>
      <c r="J7" s="6"/>
      <c r="K7" s="6"/>
      <c r="L7" s="149" t="s">
        <v>34</v>
      </c>
      <c r="M7" s="155"/>
      <c r="N7" s="150"/>
      <c r="O7" s="6"/>
    </row>
    <row r="8" spans="2:15" ht="15">
      <c r="B8" s="11" t="s">
        <v>35</v>
      </c>
      <c r="C8" s="15">
        <f t="shared" ref="C8:C14" si="0">ROUNDDOWN(G8*0.3,1)</f>
        <v>6.6</v>
      </c>
      <c r="D8" s="15">
        <f t="shared" ref="D8:D14" si="1">ROUNDDOWN(G8*0.3,1)</f>
        <v>6.6</v>
      </c>
      <c r="E8" s="15">
        <f t="shared" ref="E8:E14" si="2">ROUNDDOWN(G8*0.5,1)</f>
        <v>11</v>
      </c>
      <c r="F8" s="15">
        <f t="shared" ref="F8:F14" si="3">ROUNDDOWN(G8*0.7,1)</f>
        <v>15.4</v>
      </c>
      <c r="G8" s="15">
        <v>22</v>
      </c>
      <c r="H8" s="15">
        <f t="shared" ref="H8:H14" si="4">ROUNDDOWN(G8*0.5,1)</f>
        <v>11</v>
      </c>
      <c r="I8" s="15">
        <f t="shared" ref="I8:I14" si="5">ROUNDDOWN(G8*0.6,1)</f>
        <v>13.2</v>
      </c>
      <c r="J8" s="6"/>
      <c r="K8" s="6"/>
      <c r="L8" s="11" t="s">
        <v>35</v>
      </c>
      <c r="M8" s="16">
        <f>COUNTIF(UNISS追加要望!$Z$8:$AA$10,"A")</f>
        <v>0</v>
      </c>
      <c r="N8" s="17">
        <f t="shared" ref="N8:N14" si="6">M8/$M$15</f>
        <v>0</v>
      </c>
      <c r="O8" s="6"/>
    </row>
    <row r="9" spans="2:15" ht="15">
      <c r="B9" s="11" t="s">
        <v>36</v>
      </c>
      <c r="C9" s="15">
        <f t="shared" si="0"/>
        <v>4.9000000000000004</v>
      </c>
      <c r="D9" s="15">
        <f t="shared" si="1"/>
        <v>4.9000000000000004</v>
      </c>
      <c r="E9" s="15">
        <f t="shared" si="2"/>
        <v>8.1999999999999993</v>
      </c>
      <c r="F9" s="15">
        <f t="shared" si="3"/>
        <v>11.5</v>
      </c>
      <c r="G9" s="15">
        <v>16.5</v>
      </c>
      <c r="H9" s="15">
        <f t="shared" si="4"/>
        <v>8.1999999999999993</v>
      </c>
      <c r="I9" s="15">
        <f t="shared" si="5"/>
        <v>9.9</v>
      </c>
      <c r="J9" s="6"/>
      <c r="K9" s="6"/>
      <c r="L9" s="11" t="s">
        <v>36</v>
      </c>
      <c r="M9" s="16">
        <f>COUNTIF(UNISS追加要望!$Z$8:$AA$10,"B")</f>
        <v>1</v>
      </c>
      <c r="N9" s="17">
        <f t="shared" si="6"/>
        <v>0.33333333333333331</v>
      </c>
      <c r="O9" s="6"/>
    </row>
    <row r="10" spans="2:15" ht="15">
      <c r="B10" s="11" t="s">
        <v>37</v>
      </c>
      <c r="C10" s="15">
        <f t="shared" si="0"/>
        <v>2.2999999999999998</v>
      </c>
      <c r="D10" s="15">
        <f t="shared" si="1"/>
        <v>2.2999999999999998</v>
      </c>
      <c r="E10" s="15">
        <f t="shared" si="2"/>
        <v>3.8</v>
      </c>
      <c r="F10" s="15">
        <f t="shared" si="3"/>
        <v>5.3</v>
      </c>
      <c r="G10" s="15">
        <v>7.7</v>
      </c>
      <c r="H10" s="15">
        <f t="shared" si="4"/>
        <v>3.8</v>
      </c>
      <c r="I10" s="15">
        <f t="shared" si="5"/>
        <v>4.5999999999999996</v>
      </c>
      <c r="J10" s="6"/>
      <c r="K10" s="6"/>
      <c r="L10" s="11" t="s">
        <v>37</v>
      </c>
      <c r="M10" s="16">
        <f>COUNTIF(UNISS追加要望!$Z$8:$AA$10,"C")</f>
        <v>1</v>
      </c>
      <c r="N10" s="17">
        <f t="shared" si="6"/>
        <v>0.33333333333333331</v>
      </c>
      <c r="O10" s="6"/>
    </row>
    <row r="11" spans="2:15" ht="15">
      <c r="B11" s="11" t="s">
        <v>38</v>
      </c>
      <c r="C11" s="15">
        <f t="shared" si="0"/>
        <v>1.3</v>
      </c>
      <c r="D11" s="15">
        <f t="shared" si="1"/>
        <v>1.3</v>
      </c>
      <c r="E11" s="15">
        <f t="shared" si="2"/>
        <v>2.2000000000000002</v>
      </c>
      <c r="F11" s="15">
        <f t="shared" si="3"/>
        <v>3</v>
      </c>
      <c r="G11" s="15">
        <v>4.4000000000000004</v>
      </c>
      <c r="H11" s="15">
        <f t="shared" si="4"/>
        <v>2.2000000000000002</v>
      </c>
      <c r="I11" s="15">
        <f t="shared" si="5"/>
        <v>2.6</v>
      </c>
      <c r="J11" s="6"/>
      <c r="K11" s="6"/>
      <c r="L11" s="11" t="s">
        <v>38</v>
      </c>
      <c r="M11" s="16">
        <f>COUNTIF(UNISS追加要望!$Z$8:$AA$10,"D")</f>
        <v>1</v>
      </c>
      <c r="N11" s="17">
        <f t="shared" si="6"/>
        <v>0.33333333333333331</v>
      </c>
      <c r="O11" s="6"/>
    </row>
    <row r="12" spans="2:15" ht="15">
      <c r="B12" s="11" t="s">
        <v>39</v>
      </c>
      <c r="C12" s="15">
        <f t="shared" si="0"/>
        <v>0.8</v>
      </c>
      <c r="D12" s="15">
        <f t="shared" si="1"/>
        <v>0.8</v>
      </c>
      <c r="E12" s="15">
        <f t="shared" si="2"/>
        <v>1.4</v>
      </c>
      <c r="F12" s="15">
        <f t="shared" si="3"/>
        <v>1.9</v>
      </c>
      <c r="G12" s="15">
        <v>2.8</v>
      </c>
      <c r="H12" s="15">
        <f t="shared" si="4"/>
        <v>1.4</v>
      </c>
      <c r="I12" s="15">
        <f t="shared" si="5"/>
        <v>1.6</v>
      </c>
      <c r="J12" s="6"/>
      <c r="K12" s="6"/>
      <c r="L12" s="11" t="s">
        <v>39</v>
      </c>
      <c r="M12" s="16">
        <f>COUNTIF(UNISS追加要望!$Z$8:$AA$10,"E")</f>
        <v>0</v>
      </c>
      <c r="N12" s="17">
        <f t="shared" si="6"/>
        <v>0</v>
      </c>
      <c r="O12" s="6"/>
    </row>
    <row r="13" spans="2:15" ht="15">
      <c r="B13" s="11" t="s">
        <v>40</v>
      </c>
      <c r="C13" s="15">
        <f t="shared" si="0"/>
        <v>0.5</v>
      </c>
      <c r="D13" s="15">
        <f t="shared" si="1"/>
        <v>0.5</v>
      </c>
      <c r="E13" s="15">
        <f t="shared" si="2"/>
        <v>0.8</v>
      </c>
      <c r="F13" s="15">
        <f t="shared" si="3"/>
        <v>1.1000000000000001</v>
      </c>
      <c r="G13" s="15">
        <v>1.7</v>
      </c>
      <c r="H13" s="15">
        <f t="shared" si="4"/>
        <v>0.8</v>
      </c>
      <c r="I13" s="15">
        <f t="shared" si="5"/>
        <v>1</v>
      </c>
      <c r="J13" s="6"/>
      <c r="K13" s="6"/>
      <c r="L13" s="11" t="s">
        <v>40</v>
      </c>
      <c r="M13" s="16">
        <f>COUNTIF(UNISS追加要望!$Z$8:$AA$10,"F")</f>
        <v>0</v>
      </c>
      <c r="N13" s="17">
        <f t="shared" si="6"/>
        <v>0</v>
      </c>
      <c r="O13" s="6"/>
    </row>
    <row r="14" spans="2:15" ht="15">
      <c r="B14" s="11" t="s">
        <v>41</v>
      </c>
      <c r="C14" s="15">
        <f t="shared" si="0"/>
        <v>9.9</v>
      </c>
      <c r="D14" s="15">
        <f t="shared" si="1"/>
        <v>9.9</v>
      </c>
      <c r="E14" s="15">
        <f t="shared" si="2"/>
        <v>16.5</v>
      </c>
      <c r="F14" s="15">
        <f t="shared" si="3"/>
        <v>23.1</v>
      </c>
      <c r="G14" s="15">
        <v>33</v>
      </c>
      <c r="H14" s="15">
        <f t="shared" si="4"/>
        <v>16.5</v>
      </c>
      <c r="I14" s="15">
        <f t="shared" si="5"/>
        <v>19.8</v>
      </c>
      <c r="J14" s="6"/>
      <c r="K14" s="6"/>
      <c r="L14" s="11" t="s">
        <v>41</v>
      </c>
      <c r="M14" s="16">
        <f>COUNTIF(UNISS追加要望!$Z$8:$AA$10,"S")</f>
        <v>0</v>
      </c>
      <c r="N14" s="17">
        <f t="shared" si="6"/>
        <v>0</v>
      </c>
      <c r="O14" s="6"/>
    </row>
    <row r="15" spans="2:15" ht="15">
      <c r="B15" s="18"/>
      <c r="C15" s="18"/>
      <c r="D15" s="6"/>
      <c r="E15" s="18"/>
      <c r="F15" s="18"/>
      <c r="G15" s="18"/>
      <c r="H15" s="18"/>
      <c r="I15" s="6"/>
      <c r="J15" s="6"/>
      <c r="K15" s="6"/>
      <c r="L15" s="19" t="s">
        <v>42</v>
      </c>
      <c r="M15" s="20">
        <f>SUM(M8:M14)</f>
        <v>3</v>
      </c>
      <c r="N15" s="21"/>
      <c r="O15" s="6"/>
    </row>
    <row r="16" spans="2:15" ht="15">
      <c r="B16" s="6"/>
      <c r="C16" s="6"/>
      <c r="D16" s="6"/>
      <c r="E16" s="6"/>
      <c r="F16" s="6"/>
      <c r="G16" s="6"/>
      <c r="H16" s="6"/>
      <c r="I16" s="6"/>
      <c r="J16" s="6"/>
      <c r="K16" s="6"/>
      <c r="L16" s="6"/>
      <c r="M16" s="6"/>
      <c r="N16" s="6"/>
      <c r="O16" s="6"/>
    </row>
    <row r="17" spans="2:15" ht="15">
      <c r="B17" s="18" t="s">
        <v>43</v>
      </c>
      <c r="C17" s="18"/>
      <c r="D17" s="9" t="s">
        <v>44</v>
      </c>
      <c r="E17" s="9"/>
      <c r="F17" s="9" t="s">
        <v>19</v>
      </c>
      <c r="G17" s="9"/>
      <c r="H17" s="6"/>
      <c r="I17" s="31"/>
      <c r="J17" s="31"/>
      <c r="K17" s="31"/>
      <c r="L17" s="31"/>
      <c r="M17" s="31"/>
      <c r="N17" s="31"/>
      <c r="O17" s="31"/>
    </row>
    <row r="18" spans="2:15" ht="15">
      <c r="B18" s="149" t="s">
        <v>45</v>
      </c>
      <c r="C18" s="150"/>
      <c r="D18" s="149" t="s">
        <v>46</v>
      </c>
      <c r="E18" s="150"/>
      <c r="F18" s="149" t="s">
        <v>33</v>
      </c>
      <c r="G18" s="150"/>
      <c r="H18" s="6"/>
      <c r="I18" s="31"/>
      <c r="J18" s="31"/>
      <c r="K18" s="31"/>
      <c r="L18" s="31"/>
      <c r="M18" s="31"/>
      <c r="N18" s="31"/>
      <c r="O18" s="31"/>
    </row>
    <row r="19" spans="2:15" ht="15">
      <c r="B19" s="15" t="s">
        <v>47</v>
      </c>
      <c r="C19" s="20">
        <v>50</v>
      </c>
      <c r="D19" s="147">
        <f>ROUND(UNISS追加要望!AB24,1)</f>
        <v>0</v>
      </c>
      <c r="E19" s="148"/>
      <c r="F19" s="153">
        <f t="shared" ref="F19:F25" si="7">ROUND(C19*D19,0)</f>
        <v>0</v>
      </c>
      <c r="G19" s="154"/>
      <c r="H19" s="6"/>
      <c r="I19" s="31"/>
      <c r="J19" s="31"/>
      <c r="K19" s="31"/>
      <c r="L19" s="31"/>
      <c r="M19" s="31"/>
      <c r="N19" s="31"/>
      <c r="O19" s="31"/>
    </row>
    <row r="20" spans="2:15" ht="15">
      <c r="B20" s="15" t="s">
        <v>48</v>
      </c>
      <c r="C20" s="20">
        <v>50</v>
      </c>
      <c r="D20" s="147">
        <f>ROUND(UNISS追加要望!AC24,1)</f>
        <v>3.2</v>
      </c>
      <c r="E20" s="148"/>
      <c r="F20" s="153">
        <f t="shared" si="7"/>
        <v>160</v>
      </c>
      <c r="G20" s="154"/>
      <c r="H20" s="6"/>
      <c r="I20" s="31"/>
      <c r="J20" s="31"/>
      <c r="K20" s="31"/>
      <c r="L20" s="31"/>
      <c r="M20" s="31"/>
      <c r="N20" s="31"/>
      <c r="O20" s="31"/>
    </row>
    <row r="21" spans="2:15" ht="15">
      <c r="B21" s="15" t="s">
        <v>49</v>
      </c>
      <c r="C21" s="20">
        <v>50</v>
      </c>
      <c r="D21" s="147">
        <f>ROUND(UNISS追加要望!AD24,1)</f>
        <v>5.4</v>
      </c>
      <c r="E21" s="148"/>
      <c r="F21" s="153">
        <f t="shared" si="7"/>
        <v>270</v>
      </c>
      <c r="G21" s="154"/>
      <c r="H21" s="6"/>
      <c r="I21" s="31"/>
      <c r="J21" s="31"/>
      <c r="K21" s="31"/>
      <c r="L21" s="31"/>
      <c r="M21" s="31"/>
      <c r="N21" s="31"/>
      <c r="O21" s="31"/>
    </row>
    <row r="22" spans="2:15" ht="15">
      <c r="B22" s="15" t="s">
        <v>50</v>
      </c>
      <c r="C22" s="20">
        <v>31</v>
      </c>
      <c r="D22" s="147">
        <f>ROUND(UNISS追加要望!AE24,1)</f>
        <v>0</v>
      </c>
      <c r="E22" s="148"/>
      <c r="F22" s="153">
        <f t="shared" si="7"/>
        <v>0</v>
      </c>
      <c r="G22" s="154"/>
      <c r="H22" s="6"/>
      <c r="I22" s="31"/>
      <c r="J22" s="31"/>
      <c r="K22" s="31"/>
      <c r="L22" s="31"/>
      <c r="M22" s="31"/>
      <c r="N22" s="31"/>
      <c r="O22" s="31"/>
    </row>
    <row r="23" spans="2:15" ht="15">
      <c r="B23" s="15" t="s">
        <v>51</v>
      </c>
      <c r="C23" s="20">
        <v>31</v>
      </c>
      <c r="D23" s="147">
        <f>ROUND(UNISS追加要望!AF24,1)</f>
        <v>10.9</v>
      </c>
      <c r="E23" s="148"/>
      <c r="F23" s="153">
        <f t="shared" si="7"/>
        <v>338</v>
      </c>
      <c r="G23" s="154"/>
      <c r="H23" s="6"/>
      <c r="I23" s="31"/>
      <c r="J23" s="31"/>
      <c r="K23" s="31"/>
      <c r="L23" s="31"/>
      <c r="M23" s="31"/>
      <c r="N23" s="31"/>
      <c r="O23" s="31"/>
    </row>
    <row r="24" spans="2:15" ht="15">
      <c r="B24" s="15" t="s">
        <v>52</v>
      </c>
      <c r="C24" s="20">
        <v>31</v>
      </c>
      <c r="D24" s="147">
        <f>ROUND(UNISS追加要望!AG24,1)</f>
        <v>5.4</v>
      </c>
      <c r="E24" s="148"/>
      <c r="F24" s="153">
        <f t="shared" si="7"/>
        <v>167</v>
      </c>
      <c r="G24" s="154"/>
      <c r="H24" s="6"/>
      <c r="I24" s="31"/>
      <c r="J24" s="31"/>
      <c r="K24" s="31"/>
      <c r="L24" s="31"/>
      <c r="M24" s="31"/>
      <c r="N24" s="31"/>
      <c r="O24" s="31"/>
    </row>
    <row r="25" spans="2:15" ht="15">
      <c r="B25" s="15" t="s">
        <v>53</v>
      </c>
      <c r="C25" s="20">
        <v>50</v>
      </c>
      <c r="D25" s="147">
        <f>ROUND(UNISS追加要望!AH24,1)</f>
        <v>6.5</v>
      </c>
      <c r="E25" s="148"/>
      <c r="F25" s="153">
        <f t="shared" si="7"/>
        <v>325</v>
      </c>
      <c r="G25" s="154"/>
      <c r="H25" s="6"/>
      <c r="I25" s="31"/>
      <c r="J25" s="31"/>
      <c r="K25" s="31"/>
      <c r="L25" s="31"/>
      <c r="M25" s="31"/>
      <c r="N25" s="31"/>
      <c r="O25" s="31"/>
    </row>
    <row r="26" spans="2:15" ht="15">
      <c r="B26" s="149" t="s">
        <v>54</v>
      </c>
      <c r="C26" s="150"/>
      <c r="D26" s="145">
        <f>SUM(D20:E25)</f>
        <v>31.4</v>
      </c>
      <c r="E26" s="146"/>
      <c r="F26" s="151">
        <f>SUM(F19:G25)</f>
        <v>1260</v>
      </c>
      <c r="G26" s="152"/>
      <c r="H26" s="6"/>
      <c r="I26" s="31"/>
      <c r="J26" s="31"/>
      <c r="K26" s="31"/>
      <c r="L26" s="31"/>
      <c r="M26" s="31"/>
      <c r="N26" s="31"/>
      <c r="O26" s="31"/>
    </row>
    <row r="27" spans="2:15" ht="15">
      <c r="B27" s="6"/>
      <c r="C27" s="6"/>
      <c r="D27" s="145">
        <f>D26/20</f>
        <v>1.5699999999999998</v>
      </c>
      <c r="E27" s="146"/>
      <c r="F27" s="6"/>
      <c r="G27" s="6"/>
      <c r="H27" s="6"/>
      <c r="I27" s="31"/>
      <c r="J27" s="31"/>
      <c r="K27" s="31"/>
      <c r="L27" s="31"/>
      <c r="M27" s="31"/>
      <c r="N27" s="31"/>
      <c r="O27" s="31"/>
    </row>
    <row r="28" spans="2:15" ht="15">
      <c r="B28" s="6"/>
      <c r="C28" s="6"/>
      <c r="D28" s="6"/>
      <c r="E28" s="6"/>
      <c r="F28" s="6"/>
      <c r="G28" s="6"/>
      <c r="H28" s="6"/>
      <c r="I28" s="6"/>
      <c r="J28" s="6"/>
      <c r="K28" s="6"/>
      <c r="L28" s="6"/>
      <c r="M28" s="6"/>
      <c r="N28" s="6"/>
      <c r="O28" s="6"/>
    </row>
    <row r="29" spans="2:15" ht="15">
      <c r="B29" s="6"/>
      <c r="C29" s="6"/>
      <c r="D29" s="6"/>
      <c r="E29" s="6"/>
      <c r="F29" s="6"/>
      <c r="G29" s="6"/>
      <c r="H29" s="6"/>
      <c r="I29" s="6"/>
      <c r="J29" s="6"/>
      <c r="K29" s="6"/>
      <c r="L29" s="6"/>
      <c r="M29" s="6"/>
      <c r="N29" s="6"/>
      <c r="O29" s="6"/>
    </row>
    <row r="30" spans="2:15" ht="15">
      <c r="B30" s="6" t="s">
        <v>57</v>
      </c>
      <c r="C30" s="6"/>
      <c r="D30" s="6"/>
      <c r="E30" s="6"/>
      <c r="F30" s="6"/>
      <c r="G30" s="6"/>
      <c r="H30" s="6"/>
      <c r="I30" s="6"/>
      <c r="J30" s="6"/>
      <c r="K30" s="6"/>
      <c r="L30" s="6"/>
      <c r="M30" s="6"/>
      <c r="N30" s="6"/>
      <c r="O30" s="6"/>
    </row>
    <row r="31" spans="2:15" ht="15">
      <c r="B31" s="6" t="s">
        <v>62</v>
      </c>
      <c r="C31" s="36"/>
      <c r="D31" s="36"/>
      <c r="E31" s="6" t="s">
        <v>58</v>
      </c>
      <c r="F31" s="6" t="s">
        <v>59</v>
      </c>
      <c r="G31" s="6"/>
      <c r="H31" s="6"/>
      <c r="I31" s="6"/>
      <c r="J31" s="6"/>
      <c r="K31" s="6"/>
      <c r="L31" s="6"/>
      <c r="M31" s="6"/>
      <c r="N31" s="6"/>
      <c r="O31" s="6"/>
    </row>
    <row r="32" spans="2:15" ht="15">
      <c r="B32" s="6" t="s">
        <v>63</v>
      </c>
      <c r="C32" s="34"/>
      <c r="D32" s="34"/>
      <c r="E32" s="31" t="s">
        <v>58</v>
      </c>
      <c r="F32" s="6" t="s">
        <v>60</v>
      </c>
      <c r="G32" s="6"/>
      <c r="H32" s="6"/>
      <c r="I32" s="6"/>
      <c r="J32" s="6"/>
      <c r="K32" s="6"/>
      <c r="L32" s="6"/>
      <c r="M32" s="6"/>
      <c r="N32" s="6"/>
      <c r="O32" s="6"/>
    </row>
    <row r="33" spans="2:15" ht="15">
      <c r="B33" s="6" t="s">
        <v>64</v>
      </c>
      <c r="C33" s="35"/>
      <c r="D33" s="35"/>
      <c r="E33" s="31" t="s">
        <v>58</v>
      </c>
      <c r="F33" s="31" t="s">
        <v>61</v>
      </c>
      <c r="G33" s="6"/>
      <c r="H33" s="6"/>
      <c r="I33" s="6"/>
      <c r="J33" s="6"/>
      <c r="K33" s="6"/>
      <c r="L33" s="6"/>
      <c r="M33" s="6"/>
      <c r="N33" s="6"/>
      <c r="O33" s="6"/>
    </row>
    <row r="34" spans="2:15" ht="15">
      <c r="B34" s="6" t="s">
        <v>65</v>
      </c>
      <c r="C34" s="37"/>
      <c r="D34" s="37"/>
      <c r="E34" s="31" t="s">
        <v>58</v>
      </c>
      <c r="F34" s="6" t="s">
        <v>66</v>
      </c>
      <c r="G34" s="6"/>
      <c r="H34" s="6"/>
      <c r="I34" s="6"/>
      <c r="J34" s="6"/>
      <c r="K34" s="6"/>
      <c r="L34" s="6"/>
      <c r="M34" s="6"/>
      <c r="N34" s="6"/>
      <c r="O34" s="6"/>
    </row>
    <row r="35" spans="2:15" ht="15">
      <c r="B35" s="6"/>
      <c r="C35" s="6"/>
      <c r="D35" s="6"/>
      <c r="E35" s="6"/>
      <c r="F35" s="6"/>
      <c r="G35" s="6"/>
      <c r="H35" s="6"/>
      <c r="I35" s="6"/>
      <c r="J35" s="6"/>
      <c r="K35" s="6"/>
      <c r="L35" s="6"/>
      <c r="M35" s="6"/>
      <c r="N35" s="6"/>
      <c r="O35" s="6"/>
    </row>
    <row r="36" spans="2:15" ht="15">
      <c r="B36" s="6"/>
      <c r="C36" s="6"/>
      <c r="D36" s="6"/>
      <c r="E36" s="6"/>
      <c r="F36" s="6"/>
      <c r="G36" s="6"/>
      <c r="H36" s="6"/>
      <c r="I36" s="6"/>
      <c r="J36" s="6"/>
      <c r="K36" s="6"/>
      <c r="L36" s="6"/>
      <c r="M36" s="6"/>
      <c r="N36" s="6"/>
      <c r="O36" s="6"/>
    </row>
    <row r="37" spans="2:15" ht="15">
      <c r="B37" s="6"/>
      <c r="C37" s="6"/>
      <c r="D37" s="6"/>
      <c r="E37" s="6"/>
      <c r="F37" s="6"/>
      <c r="G37" s="6"/>
      <c r="H37" s="6"/>
      <c r="I37" s="6"/>
      <c r="J37" s="6"/>
      <c r="K37" s="6"/>
      <c r="L37" s="6"/>
      <c r="M37" s="6"/>
      <c r="N37" s="6"/>
      <c r="O37" s="6"/>
    </row>
    <row r="38" spans="2:15" ht="15">
      <c r="B38" s="6"/>
      <c r="C38" s="6"/>
      <c r="D38" s="6"/>
      <c r="E38" s="6"/>
      <c r="F38" s="6"/>
      <c r="G38" s="6"/>
      <c r="H38" s="6"/>
      <c r="I38" s="6"/>
      <c r="J38" s="6"/>
      <c r="K38" s="6"/>
      <c r="L38" s="6"/>
      <c r="M38" s="6"/>
      <c r="N38" s="6"/>
      <c r="O38" s="6"/>
    </row>
    <row r="39" spans="2:15" ht="15">
      <c r="B39" s="6"/>
      <c r="C39" s="6"/>
      <c r="D39" s="6"/>
      <c r="E39" s="6"/>
      <c r="F39" s="6"/>
      <c r="G39" s="6"/>
      <c r="H39" s="6"/>
      <c r="I39" s="6"/>
      <c r="J39" s="6"/>
      <c r="K39" s="6"/>
      <c r="L39" s="6"/>
      <c r="M39" s="6"/>
      <c r="N39" s="6"/>
      <c r="O39" s="6"/>
    </row>
    <row r="40" spans="2:15" ht="15">
      <c r="B40" s="6"/>
      <c r="C40" s="6"/>
      <c r="D40" s="6"/>
      <c r="E40" s="6"/>
      <c r="F40" s="6"/>
      <c r="G40" s="6"/>
      <c r="H40" s="6"/>
      <c r="I40" s="6"/>
      <c r="J40" s="6"/>
      <c r="K40" s="6"/>
      <c r="L40" s="6"/>
      <c r="M40" s="6"/>
      <c r="N40" s="6"/>
      <c r="O40" s="6"/>
    </row>
    <row r="41" spans="2:15" ht="15">
      <c r="B41" s="6"/>
      <c r="C41" s="6"/>
      <c r="D41" s="6"/>
      <c r="E41" s="6"/>
      <c r="F41" s="6"/>
      <c r="G41" s="6"/>
      <c r="H41" s="6"/>
      <c r="I41" s="6"/>
      <c r="J41" s="6"/>
      <c r="K41" s="6"/>
      <c r="L41" s="6"/>
      <c r="M41" s="6"/>
      <c r="N41" s="6"/>
      <c r="O41" s="6"/>
    </row>
    <row r="42" spans="2:15" ht="15">
      <c r="B42" s="6"/>
      <c r="C42" s="6"/>
      <c r="D42" s="6"/>
      <c r="E42" s="6"/>
      <c r="F42" s="6"/>
      <c r="G42" s="6"/>
      <c r="H42" s="6"/>
      <c r="I42" s="6"/>
      <c r="J42" s="6"/>
      <c r="K42" s="6"/>
      <c r="L42" s="6"/>
      <c r="M42" s="6"/>
      <c r="N42" s="6"/>
      <c r="O42" s="6"/>
    </row>
    <row r="43" spans="2:15" ht="15">
      <c r="B43" s="6"/>
      <c r="C43" s="6"/>
      <c r="D43" s="6"/>
      <c r="E43" s="6"/>
      <c r="F43" s="6"/>
      <c r="G43" s="6"/>
      <c r="H43" s="6"/>
      <c r="I43" s="6"/>
      <c r="J43" s="6"/>
      <c r="K43" s="6"/>
      <c r="L43" s="6"/>
      <c r="M43" s="6"/>
      <c r="N43" s="6"/>
      <c r="O43" s="6"/>
    </row>
    <row r="44" spans="2:15" ht="15">
      <c r="B44" s="6"/>
      <c r="C44" s="6"/>
      <c r="D44" s="6"/>
      <c r="E44" s="6"/>
      <c r="F44" s="6"/>
      <c r="G44" s="6"/>
      <c r="H44" s="6"/>
      <c r="I44" s="6"/>
      <c r="J44" s="6"/>
      <c r="K44" s="6"/>
      <c r="L44" s="6"/>
      <c r="M44" s="6"/>
      <c r="N44" s="6"/>
      <c r="O44" s="6"/>
    </row>
    <row r="45" spans="2:15" ht="15">
      <c r="B45" s="6"/>
      <c r="C45" s="6"/>
      <c r="D45" s="6"/>
      <c r="E45" s="6"/>
      <c r="F45" s="6"/>
      <c r="G45" s="6"/>
      <c r="H45" s="6"/>
      <c r="I45" s="6"/>
      <c r="J45" s="6"/>
      <c r="K45" s="6"/>
      <c r="L45" s="6"/>
      <c r="M45" s="6"/>
      <c r="N45" s="6"/>
      <c r="O45" s="6"/>
    </row>
    <row r="46" spans="2:15" ht="15">
      <c r="B46" s="6"/>
      <c r="C46" s="6"/>
      <c r="D46" s="6"/>
      <c r="E46" s="6"/>
      <c r="F46" s="6"/>
      <c r="G46" s="6"/>
      <c r="H46" s="6"/>
      <c r="I46" s="6"/>
      <c r="J46" s="6"/>
      <c r="K46" s="6"/>
      <c r="L46" s="6"/>
      <c r="M46" s="6"/>
      <c r="N46" s="6"/>
      <c r="O46" s="6"/>
    </row>
  </sheetData>
  <mergeCells count="22">
    <mergeCell ref="L7:N7"/>
    <mergeCell ref="F18:G18"/>
    <mergeCell ref="F19:G19"/>
    <mergeCell ref="F20:G20"/>
    <mergeCell ref="F21:G21"/>
    <mergeCell ref="F26:G26"/>
    <mergeCell ref="B18:C18"/>
    <mergeCell ref="D18:E18"/>
    <mergeCell ref="F25:G25"/>
    <mergeCell ref="D24:E24"/>
    <mergeCell ref="F24:G24"/>
    <mergeCell ref="F23:G23"/>
    <mergeCell ref="D22:E22"/>
    <mergeCell ref="F22:G22"/>
    <mergeCell ref="D20:E20"/>
    <mergeCell ref="D21:E21"/>
    <mergeCell ref="D19:E19"/>
    <mergeCell ref="D27:E27"/>
    <mergeCell ref="D25:E25"/>
    <mergeCell ref="B26:C26"/>
    <mergeCell ref="D23:E23"/>
    <mergeCell ref="D26:E26"/>
  </mergeCells>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32"/>
  <sheetViews>
    <sheetView zoomScale="85" zoomScaleNormal="85" workbookViewId="0">
      <selection activeCell="A3" sqref="A3"/>
    </sheetView>
  </sheetViews>
  <sheetFormatPr defaultRowHeight="13.5"/>
  <cols>
    <col min="1" max="1" width="8.75" customWidth="1"/>
    <col min="2" max="2" width="4.5" bestFit="1" customWidth="1"/>
    <col min="3" max="3" width="7.125" bestFit="1" customWidth="1"/>
    <col min="4" max="4" width="15.5" bestFit="1" customWidth="1"/>
    <col min="5" max="5" width="56" bestFit="1" customWidth="1"/>
    <col min="6" max="6" width="56" style="53" customWidth="1"/>
    <col min="7" max="7" width="20.625" customWidth="1"/>
    <col min="8" max="10" width="4.5" customWidth="1"/>
    <col min="11" max="11" width="8.75" bestFit="1" customWidth="1"/>
    <col min="12" max="12" width="7.125" bestFit="1" customWidth="1"/>
    <col min="14" max="14" width="10.625" bestFit="1" customWidth="1"/>
    <col min="15" max="15" width="43" customWidth="1"/>
    <col min="16" max="16" width="35.375" customWidth="1"/>
  </cols>
  <sheetData>
    <row r="1" spans="1:16">
      <c r="A1" s="56" t="s">
        <v>310</v>
      </c>
    </row>
    <row r="2" spans="1:16">
      <c r="C2" t="s">
        <v>104</v>
      </c>
      <c r="D2" t="s">
        <v>105</v>
      </c>
      <c r="E2" t="s">
        <v>106</v>
      </c>
      <c r="G2" t="s">
        <v>107</v>
      </c>
      <c r="K2" s="156" t="s">
        <v>108</v>
      </c>
      <c r="L2" s="156"/>
      <c r="M2" s="156"/>
      <c r="N2" s="156"/>
      <c r="O2" s="156"/>
      <c r="P2" s="156"/>
    </row>
    <row r="3" spans="1:16" ht="108">
      <c r="A3" t="s">
        <v>70</v>
      </c>
      <c r="B3" s="74">
        <v>159</v>
      </c>
      <c r="C3" s="39" t="str">
        <f t="shared" ref="C3:C6" si="0">A3&amp;B3</f>
        <v>No.159</v>
      </c>
      <c r="D3" s="39" t="s">
        <v>78</v>
      </c>
      <c r="E3" s="39" t="s">
        <v>109</v>
      </c>
      <c r="F3" s="41"/>
      <c r="G3" s="41" t="s">
        <v>111</v>
      </c>
      <c r="H3" s="39"/>
      <c r="I3" s="39"/>
      <c r="J3" s="39"/>
      <c r="K3" s="40">
        <v>42503</v>
      </c>
      <c r="L3" s="39" t="s">
        <v>68</v>
      </c>
      <c r="M3" s="39" t="s">
        <v>69</v>
      </c>
      <c r="N3" s="39" t="s">
        <v>75</v>
      </c>
      <c r="O3" s="41" t="s">
        <v>76</v>
      </c>
      <c r="P3" s="42" t="s">
        <v>77</v>
      </c>
    </row>
    <row r="4" spans="1:16" ht="67.5">
      <c r="A4" t="s">
        <v>70</v>
      </c>
      <c r="B4" s="39">
        <v>178</v>
      </c>
      <c r="C4" s="39" t="str">
        <f t="shared" si="0"/>
        <v>No.178</v>
      </c>
      <c r="D4" s="39" t="s">
        <v>71</v>
      </c>
      <c r="E4" s="39" t="s">
        <v>131</v>
      </c>
      <c r="F4" s="41"/>
      <c r="G4" s="41" t="s">
        <v>133</v>
      </c>
      <c r="H4" s="39"/>
      <c r="I4" s="39"/>
      <c r="J4" s="39"/>
      <c r="K4" s="40">
        <v>42510</v>
      </c>
      <c r="L4" s="39" t="s">
        <v>68</v>
      </c>
      <c r="M4" s="39" t="s">
        <v>69</v>
      </c>
      <c r="N4" s="39" t="s">
        <v>78</v>
      </c>
      <c r="O4" s="41" t="s">
        <v>79</v>
      </c>
      <c r="P4" s="42" t="s">
        <v>80</v>
      </c>
    </row>
    <row r="5" spans="1:16">
      <c r="A5" t="s">
        <v>70</v>
      </c>
      <c r="B5" s="39">
        <v>178</v>
      </c>
      <c r="C5" s="39" t="str">
        <f t="shared" si="0"/>
        <v>No.178</v>
      </c>
      <c r="D5" s="39" t="s">
        <v>78</v>
      </c>
      <c r="E5" s="39" t="s">
        <v>132</v>
      </c>
      <c r="F5" s="41"/>
      <c r="G5" s="39" t="s">
        <v>110</v>
      </c>
      <c r="H5" s="39"/>
      <c r="I5" s="39"/>
      <c r="J5" s="39"/>
      <c r="K5" s="40"/>
      <c r="L5" s="39"/>
      <c r="M5" s="39"/>
      <c r="N5" s="39"/>
      <c r="O5" s="41"/>
      <c r="P5" s="42"/>
    </row>
    <row r="6" spans="1:16" ht="67.5">
      <c r="A6" t="s">
        <v>70</v>
      </c>
      <c r="B6" s="39">
        <v>203</v>
      </c>
      <c r="C6" s="39" t="str">
        <f t="shared" si="0"/>
        <v>No.203</v>
      </c>
      <c r="D6" s="39" t="s">
        <v>75</v>
      </c>
      <c r="E6" s="39" t="s">
        <v>130</v>
      </c>
      <c r="F6" s="41"/>
      <c r="G6" s="39" t="s">
        <v>127</v>
      </c>
      <c r="H6" s="39"/>
      <c r="I6" s="39"/>
      <c r="J6" s="39"/>
      <c r="K6" s="40">
        <v>42521</v>
      </c>
      <c r="L6" s="39" t="s">
        <v>101</v>
      </c>
      <c r="M6" s="39" t="s">
        <v>69</v>
      </c>
      <c r="N6" s="39" t="s">
        <v>75</v>
      </c>
      <c r="O6" s="41" t="s">
        <v>81</v>
      </c>
      <c r="P6" s="42" t="s">
        <v>82</v>
      </c>
    </row>
    <row r="7" spans="1:16" ht="40.5">
      <c r="A7" t="s">
        <v>70</v>
      </c>
      <c r="B7" s="39">
        <v>204</v>
      </c>
      <c r="C7" s="39" t="str">
        <f t="shared" ref="C7:C15" si="1">A7&amp;B7</f>
        <v>No.204</v>
      </c>
      <c r="D7" s="39" t="s">
        <v>75</v>
      </c>
      <c r="E7" s="39" t="s">
        <v>112</v>
      </c>
      <c r="F7" s="41"/>
      <c r="G7" s="41" t="s">
        <v>113</v>
      </c>
      <c r="H7" s="39"/>
      <c r="I7" s="39"/>
      <c r="J7" s="39"/>
      <c r="K7" s="40">
        <v>42521</v>
      </c>
      <c r="L7" s="39" t="s">
        <v>101</v>
      </c>
      <c r="M7" s="39" t="s">
        <v>69</v>
      </c>
      <c r="N7" s="39" t="s">
        <v>75</v>
      </c>
      <c r="O7" s="41" t="s">
        <v>102</v>
      </c>
      <c r="P7" s="42" t="s">
        <v>83</v>
      </c>
    </row>
    <row r="8" spans="1:16" ht="81">
      <c r="A8" t="s">
        <v>70</v>
      </c>
      <c r="B8" s="39">
        <v>230</v>
      </c>
      <c r="C8" s="39" t="str">
        <f t="shared" si="1"/>
        <v>No.230</v>
      </c>
      <c r="D8" s="39" t="s">
        <v>75</v>
      </c>
      <c r="E8" s="39" t="s">
        <v>118</v>
      </c>
      <c r="F8" s="41"/>
      <c r="G8" s="39" t="s">
        <v>114</v>
      </c>
      <c r="H8" s="39"/>
      <c r="I8" s="39"/>
      <c r="J8" s="39"/>
      <c r="K8" s="40">
        <v>42543</v>
      </c>
      <c r="L8" s="39" t="s">
        <v>103</v>
      </c>
      <c r="M8" s="39" t="s">
        <v>69</v>
      </c>
      <c r="N8" s="39" t="s">
        <v>75</v>
      </c>
      <c r="O8" s="41" t="s">
        <v>84</v>
      </c>
      <c r="P8" s="42" t="s">
        <v>85</v>
      </c>
    </row>
    <row r="9" spans="1:16" ht="81">
      <c r="A9" t="s">
        <v>70</v>
      </c>
      <c r="B9" s="39">
        <v>294</v>
      </c>
      <c r="C9" s="39" t="str">
        <f t="shared" si="1"/>
        <v>No.294</v>
      </c>
      <c r="D9" s="39" t="s">
        <v>75</v>
      </c>
      <c r="E9" s="57" t="s">
        <v>328</v>
      </c>
      <c r="F9" s="58" t="s">
        <v>312</v>
      </c>
      <c r="G9" s="39" t="s">
        <v>115</v>
      </c>
      <c r="H9" s="39"/>
      <c r="I9" s="39"/>
      <c r="J9" s="39"/>
      <c r="K9" s="40">
        <v>42598</v>
      </c>
      <c r="L9" s="39" t="s">
        <v>68</v>
      </c>
      <c r="M9" s="39" t="s">
        <v>69</v>
      </c>
      <c r="N9" s="39" t="s">
        <v>75</v>
      </c>
      <c r="O9" s="41" t="s">
        <v>86</v>
      </c>
      <c r="P9" s="42" t="s">
        <v>87</v>
      </c>
    </row>
    <row r="10" spans="1:16" ht="108">
      <c r="A10" t="s">
        <v>70</v>
      </c>
      <c r="B10" s="39">
        <v>316</v>
      </c>
      <c r="C10" s="39" t="str">
        <f t="shared" si="1"/>
        <v>No.316</v>
      </c>
      <c r="D10" s="39" t="s">
        <v>75</v>
      </c>
      <c r="E10" s="57" t="s">
        <v>329</v>
      </c>
      <c r="F10" s="58" t="s">
        <v>311</v>
      </c>
      <c r="G10" s="39" t="s">
        <v>119</v>
      </c>
      <c r="H10" s="39"/>
      <c r="I10" s="39"/>
      <c r="J10" s="39"/>
      <c r="K10" s="40">
        <v>42605</v>
      </c>
      <c r="L10" s="39" t="s">
        <v>68</v>
      </c>
      <c r="M10" s="39" t="s">
        <v>69</v>
      </c>
      <c r="N10" s="39" t="s">
        <v>75</v>
      </c>
      <c r="O10" s="41" t="s">
        <v>88</v>
      </c>
      <c r="P10" s="42" t="s">
        <v>89</v>
      </c>
    </row>
    <row r="11" spans="1:16" ht="108">
      <c r="A11" t="s">
        <v>70</v>
      </c>
      <c r="B11" s="39">
        <v>319</v>
      </c>
      <c r="C11" s="39" t="str">
        <f t="shared" si="1"/>
        <v>No.319</v>
      </c>
      <c r="D11" s="39" t="s">
        <v>75</v>
      </c>
      <c r="E11" s="57" t="s">
        <v>330</v>
      </c>
      <c r="F11" s="58" t="s">
        <v>327</v>
      </c>
      <c r="G11" s="41" t="s">
        <v>121</v>
      </c>
      <c r="H11" s="39"/>
      <c r="I11" s="39"/>
      <c r="J11" s="39"/>
      <c r="K11" s="40">
        <v>42607</v>
      </c>
      <c r="L11" s="39" t="s">
        <v>68</v>
      </c>
      <c r="M11" s="39" t="s">
        <v>69</v>
      </c>
      <c r="N11" s="39" t="s">
        <v>75</v>
      </c>
      <c r="O11" s="41" t="s">
        <v>90</v>
      </c>
      <c r="P11" s="42" t="s">
        <v>91</v>
      </c>
    </row>
    <row r="12" spans="1:16" ht="81">
      <c r="A12" t="s">
        <v>70</v>
      </c>
      <c r="B12" s="74">
        <v>485</v>
      </c>
      <c r="C12" s="39" t="str">
        <f t="shared" si="1"/>
        <v>No.485</v>
      </c>
      <c r="D12" s="39" t="s">
        <v>74</v>
      </c>
      <c r="E12" s="39" t="s">
        <v>122</v>
      </c>
      <c r="F12" s="41"/>
      <c r="G12" s="41" t="s">
        <v>123</v>
      </c>
      <c r="H12" s="39"/>
      <c r="I12" s="39"/>
      <c r="J12" s="39"/>
      <c r="K12" s="40">
        <v>42698</v>
      </c>
      <c r="L12" s="39" t="s">
        <v>68</v>
      </c>
      <c r="M12" s="39" t="s">
        <v>69</v>
      </c>
      <c r="N12" s="39" t="s">
        <v>74</v>
      </c>
      <c r="O12" s="41" t="s">
        <v>92</v>
      </c>
      <c r="P12" s="42" t="s">
        <v>93</v>
      </c>
    </row>
    <row r="13" spans="1:16" ht="40.5">
      <c r="A13" t="s">
        <v>70</v>
      </c>
      <c r="B13" s="39">
        <v>496</v>
      </c>
      <c r="C13" s="39" t="str">
        <f t="shared" si="1"/>
        <v>No.496</v>
      </c>
      <c r="D13" s="39" t="s">
        <v>74</v>
      </c>
      <c r="E13" s="59" t="s">
        <v>124</v>
      </c>
      <c r="F13" s="60" t="s">
        <v>348</v>
      </c>
      <c r="G13" s="39" t="s">
        <v>125</v>
      </c>
      <c r="H13" s="39"/>
      <c r="I13" s="39"/>
      <c r="J13" s="39"/>
      <c r="K13" s="40">
        <v>42705</v>
      </c>
      <c r="L13" s="39" t="s">
        <v>68</v>
      </c>
      <c r="M13" s="39" t="s">
        <v>69</v>
      </c>
      <c r="N13" s="39" t="s">
        <v>74</v>
      </c>
      <c r="O13" s="41" t="s">
        <v>94</v>
      </c>
      <c r="P13" s="42" t="s">
        <v>95</v>
      </c>
    </row>
    <row r="14" spans="1:16" ht="94.5">
      <c r="A14" t="s">
        <v>70</v>
      </c>
      <c r="B14" s="74">
        <v>519</v>
      </c>
      <c r="C14" s="39" t="str">
        <f t="shared" si="1"/>
        <v>No.519</v>
      </c>
      <c r="D14" s="39" t="s">
        <v>75</v>
      </c>
      <c r="E14" s="39" t="s">
        <v>126</v>
      </c>
      <c r="F14" s="41" t="s">
        <v>315</v>
      </c>
      <c r="G14" s="39" t="s">
        <v>127</v>
      </c>
      <c r="H14" s="39"/>
      <c r="I14" s="39"/>
      <c r="J14" s="39"/>
      <c r="K14" s="40">
        <v>42726</v>
      </c>
      <c r="L14" s="39" t="s">
        <v>68</v>
      </c>
      <c r="M14" s="39" t="s">
        <v>69</v>
      </c>
      <c r="N14" s="39" t="s">
        <v>75</v>
      </c>
      <c r="O14" s="41" t="s">
        <v>96</v>
      </c>
      <c r="P14" s="41" t="s">
        <v>97</v>
      </c>
    </row>
    <row r="15" spans="1:16" ht="27">
      <c r="B15" s="39"/>
      <c r="C15" s="39" t="str">
        <f t="shared" si="1"/>
        <v/>
      </c>
      <c r="D15" s="39" t="s">
        <v>98</v>
      </c>
      <c r="E15" s="59" t="s">
        <v>128</v>
      </c>
      <c r="F15" s="60" t="s">
        <v>347</v>
      </c>
      <c r="G15" s="41" t="s">
        <v>129</v>
      </c>
      <c r="H15" s="39"/>
      <c r="I15" s="39"/>
      <c r="J15" s="39"/>
      <c r="K15" s="40">
        <v>42751</v>
      </c>
      <c r="L15" s="39" t="s">
        <v>68</v>
      </c>
      <c r="M15" s="39" t="s">
        <v>69</v>
      </c>
      <c r="N15" s="39" t="s">
        <v>98</v>
      </c>
      <c r="O15" s="41" t="s">
        <v>99</v>
      </c>
      <c r="P15" s="45" t="s">
        <v>100</v>
      </c>
    </row>
    <row r="17" spans="5:11" ht="66" customHeight="1">
      <c r="E17" t="s">
        <v>317</v>
      </c>
      <c r="F17" s="53" t="s">
        <v>318</v>
      </c>
      <c r="G17" t="s">
        <v>319</v>
      </c>
      <c r="K17" s="62">
        <v>42898</v>
      </c>
    </row>
    <row r="18" spans="5:11" ht="66" customHeight="1">
      <c r="E18" t="s">
        <v>320</v>
      </c>
      <c r="F18" s="53" t="s">
        <v>321</v>
      </c>
      <c r="G18" t="s">
        <v>319</v>
      </c>
      <c r="K18" s="62">
        <v>42898</v>
      </c>
    </row>
    <row r="19" spans="5:11" ht="66" customHeight="1">
      <c r="E19" t="s">
        <v>322</v>
      </c>
      <c r="F19" s="53" t="s">
        <v>323</v>
      </c>
      <c r="G19" t="s">
        <v>319</v>
      </c>
      <c r="K19" s="62">
        <v>42898</v>
      </c>
    </row>
    <row r="20" spans="5:11" ht="66" customHeight="1">
      <c r="E20" s="53" t="s">
        <v>324</v>
      </c>
      <c r="F20" s="53" t="s">
        <v>326</v>
      </c>
      <c r="G20" t="s">
        <v>325</v>
      </c>
      <c r="K20" s="62">
        <v>42898</v>
      </c>
    </row>
    <row r="21" spans="5:11" ht="66" customHeight="1"/>
    <row r="22" spans="5:11" ht="66" customHeight="1">
      <c r="E22" s="63" t="s">
        <v>331</v>
      </c>
      <c r="F22" s="64" t="s">
        <v>333</v>
      </c>
    </row>
    <row r="23" spans="5:11" ht="66" customHeight="1">
      <c r="E23" s="65" t="s">
        <v>332</v>
      </c>
      <c r="F23" s="61" t="s">
        <v>340</v>
      </c>
    </row>
    <row r="24" spans="5:11" ht="66" customHeight="1">
      <c r="E24" s="53" t="s">
        <v>334</v>
      </c>
    </row>
    <row r="25" spans="5:11" ht="66" customHeight="1">
      <c r="E25" t="s">
        <v>335</v>
      </c>
    </row>
    <row r="26" spans="5:11" ht="66" customHeight="1">
      <c r="E26" s="53" t="s">
        <v>337</v>
      </c>
      <c r="F26" s="53" t="s">
        <v>336</v>
      </c>
    </row>
    <row r="27" spans="5:11" ht="66" customHeight="1">
      <c r="E27" s="53" t="s">
        <v>338</v>
      </c>
      <c r="F27" s="53" t="s">
        <v>339</v>
      </c>
    </row>
    <row r="28" spans="5:11" ht="66" customHeight="1">
      <c r="E28" s="53" t="s">
        <v>341</v>
      </c>
      <c r="F28" s="53" t="s">
        <v>342</v>
      </c>
    </row>
    <row r="29" spans="5:11" ht="66" customHeight="1">
      <c r="E29" s="53"/>
    </row>
    <row r="30" spans="5:11" ht="66" customHeight="1">
      <c r="E30" s="53"/>
    </row>
    <row r="31" spans="5:11" ht="66" customHeight="1">
      <c r="E31" s="64" t="s">
        <v>343</v>
      </c>
      <c r="F31" s="64" t="s">
        <v>344</v>
      </c>
      <c r="G31" t="s">
        <v>349</v>
      </c>
    </row>
    <row r="32" spans="5:11" ht="66" customHeight="1">
      <c r="E32" s="64" t="s">
        <v>345</v>
      </c>
      <c r="F32" s="64" t="s">
        <v>346</v>
      </c>
      <c r="G32" t="s">
        <v>350</v>
      </c>
    </row>
  </sheetData>
  <mergeCells count="1">
    <mergeCell ref="K2:P2"/>
  </mergeCells>
  <phoneticPr fontId="3"/>
  <dataValidations count="2">
    <dataValidation type="list" allowBlank="1" showInputMessage="1" showErrorMessage="1" sqref="N3:N15">
      <formula1>$L$4:$L$10</formula1>
    </dataValidation>
    <dataValidation type="list" allowBlank="1" showInputMessage="1" showErrorMessage="1" sqref="M3:M15">
      <formula1>$K$4:$K$8</formula1>
    </dataValidation>
  </dataValidations>
  <pageMargins left="0.7" right="0.7" top="0.75" bottom="0.75" header="0.3" footer="0.3"/>
  <pageSetup paperSize="8" scale="81"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54"/>
  <sheetViews>
    <sheetView tabSelected="1" zoomScaleNormal="100" workbookViewId="0"/>
  </sheetViews>
  <sheetFormatPr defaultRowHeight="25.5" customHeight="1"/>
  <cols>
    <col min="1" max="1" width="5.375" customWidth="1"/>
    <col min="2" max="2" width="5.25" style="53" bestFit="1" customWidth="1"/>
    <col min="3" max="3" width="39.25" style="53" bestFit="1" customWidth="1"/>
    <col min="4" max="4" width="31.125" style="53" customWidth="1"/>
    <col min="5" max="5" width="28.375" style="53" customWidth="1"/>
    <col min="6" max="8" width="33.625" style="53" customWidth="1"/>
  </cols>
  <sheetData>
    <row r="1" spans="1:8" ht="25.5" customHeight="1">
      <c r="A1" t="s">
        <v>283</v>
      </c>
    </row>
    <row r="2" spans="1:8" ht="179.25" customHeight="1">
      <c r="B2" s="157" t="s">
        <v>430</v>
      </c>
      <c r="C2" s="157"/>
      <c r="D2" s="157"/>
      <c r="E2" s="157"/>
      <c r="F2" s="53" t="s">
        <v>313</v>
      </c>
    </row>
    <row r="4" spans="1:8" ht="25.5" customHeight="1">
      <c r="B4" s="52" t="s">
        <v>144</v>
      </c>
      <c r="C4" s="52" t="s">
        <v>106</v>
      </c>
      <c r="D4" s="52" t="s">
        <v>146</v>
      </c>
      <c r="E4" s="52" t="s">
        <v>145</v>
      </c>
      <c r="F4" s="52" t="s">
        <v>148</v>
      </c>
      <c r="G4" s="52" t="s">
        <v>149</v>
      </c>
      <c r="H4" s="52" t="s">
        <v>150</v>
      </c>
    </row>
    <row r="5" spans="1:8" ht="68.25" customHeight="1">
      <c r="B5" s="49">
        <v>1</v>
      </c>
      <c r="C5" s="49" t="s">
        <v>147</v>
      </c>
      <c r="D5" s="77" t="s">
        <v>451</v>
      </c>
      <c r="E5" s="49" t="s">
        <v>154</v>
      </c>
      <c r="F5" s="50" t="s">
        <v>152</v>
      </c>
      <c r="G5" s="50" t="s">
        <v>151</v>
      </c>
      <c r="H5" s="50" t="s">
        <v>153</v>
      </c>
    </row>
    <row r="6" spans="1:8" ht="283.5">
      <c r="B6" s="49">
        <v>2</v>
      </c>
      <c r="C6" s="49" t="s">
        <v>157</v>
      </c>
      <c r="D6" s="76" t="s">
        <v>467</v>
      </c>
      <c r="E6" s="49" t="s">
        <v>178</v>
      </c>
      <c r="F6" s="49"/>
      <c r="G6" s="49"/>
      <c r="H6" s="49"/>
    </row>
    <row r="7" spans="1:8" ht="81">
      <c r="B7" s="49">
        <v>3</v>
      </c>
      <c r="C7" s="49" t="s">
        <v>158</v>
      </c>
      <c r="D7" s="49" t="s">
        <v>374</v>
      </c>
      <c r="E7" s="49" t="s">
        <v>163</v>
      </c>
      <c r="F7" s="49"/>
      <c r="G7" s="49"/>
      <c r="H7" s="49"/>
    </row>
    <row r="8" spans="1:8" ht="33" customHeight="1">
      <c r="B8" s="49">
        <v>4</v>
      </c>
      <c r="C8" s="49" t="s">
        <v>159</v>
      </c>
      <c r="D8" s="51" t="s">
        <v>160</v>
      </c>
      <c r="E8" s="49" t="s">
        <v>161</v>
      </c>
      <c r="F8" s="49"/>
      <c r="G8" s="49"/>
      <c r="H8" s="49"/>
    </row>
    <row r="9" spans="1:8" ht="67.5">
      <c r="B9" s="49">
        <v>5</v>
      </c>
      <c r="C9" s="49" t="s">
        <v>162</v>
      </c>
      <c r="D9" s="49" t="s">
        <v>167</v>
      </c>
      <c r="E9" s="49" t="s">
        <v>164</v>
      </c>
      <c r="F9" s="49"/>
      <c r="G9" s="49"/>
      <c r="H9" s="49"/>
    </row>
    <row r="10" spans="1:8" ht="27">
      <c r="B10" s="49">
        <v>6</v>
      </c>
      <c r="C10" s="49" t="s">
        <v>165</v>
      </c>
      <c r="D10" s="49" t="s">
        <v>166</v>
      </c>
      <c r="E10" s="49" t="s">
        <v>161</v>
      </c>
      <c r="F10" s="49"/>
      <c r="G10" s="49"/>
      <c r="H10" s="49"/>
    </row>
    <row r="11" spans="1:8" ht="27">
      <c r="B11" s="49">
        <v>7</v>
      </c>
      <c r="C11" s="49" t="s">
        <v>175</v>
      </c>
      <c r="D11" s="49" t="s">
        <v>169</v>
      </c>
      <c r="E11" s="49" t="s">
        <v>170</v>
      </c>
      <c r="F11" s="49"/>
      <c r="G11" s="49"/>
      <c r="H11" s="49"/>
    </row>
    <row r="12" spans="1:8" ht="40.5">
      <c r="B12" s="49">
        <v>8</v>
      </c>
      <c r="C12" s="49" t="s">
        <v>174</v>
      </c>
      <c r="D12" s="49" t="s">
        <v>171</v>
      </c>
      <c r="E12" s="49" t="s">
        <v>172</v>
      </c>
      <c r="F12" s="49"/>
      <c r="G12" s="49"/>
      <c r="H12" s="49"/>
    </row>
    <row r="13" spans="1:8" ht="13.5">
      <c r="B13" s="49">
        <v>9</v>
      </c>
      <c r="C13" s="49" t="s">
        <v>173</v>
      </c>
      <c r="D13" s="49" t="s">
        <v>176</v>
      </c>
      <c r="E13" s="49" t="s">
        <v>161</v>
      </c>
      <c r="F13" s="49"/>
      <c r="G13" s="49"/>
      <c r="H13" s="49"/>
    </row>
    <row r="14" spans="1:8" ht="67.5">
      <c r="B14" s="49">
        <v>10</v>
      </c>
      <c r="C14" s="49" t="s">
        <v>177</v>
      </c>
      <c r="D14" s="49" t="s">
        <v>179</v>
      </c>
      <c r="E14" s="49" t="s">
        <v>180</v>
      </c>
      <c r="F14" s="68" t="s">
        <v>361</v>
      </c>
      <c r="G14" s="49"/>
      <c r="H14" s="49"/>
    </row>
    <row r="15" spans="1:8" ht="54">
      <c r="B15" s="49">
        <v>11</v>
      </c>
      <c r="C15" s="49" t="s">
        <v>181</v>
      </c>
      <c r="D15" s="49" t="s">
        <v>182</v>
      </c>
      <c r="E15" s="49" t="s">
        <v>161</v>
      </c>
      <c r="F15" s="49"/>
      <c r="G15" s="49"/>
      <c r="H15" s="49"/>
    </row>
    <row r="16" spans="1:8" ht="135">
      <c r="B16" s="49" t="s">
        <v>155</v>
      </c>
      <c r="C16" s="49" t="s">
        <v>156</v>
      </c>
      <c r="D16" s="76" t="s">
        <v>452</v>
      </c>
      <c r="E16" s="49" t="s">
        <v>168</v>
      </c>
      <c r="F16" s="49"/>
      <c r="G16" s="49"/>
      <c r="H16" s="49"/>
    </row>
    <row r="17" spans="2:8" ht="25.5" customHeight="1">
      <c r="B17" s="49"/>
      <c r="C17" s="49"/>
      <c r="D17" s="49"/>
      <c r="E17" s="49"/>
      <c r="F17" s="49"/>
      <c r="G17" s="49"/>
      <c r="H17" s="49"/>
    </row>
    <row r="18" spans="2:8" ht="25.5" customHeight="1">
      <c r="B18" s="49"/>
      <c r="C18" s="49"/>
      <c r="D18" s="49"/>
      <c r="E18" s="49"/>
      <c r="F18" s="49"/>
      <c r="G18" s="49"/>
      <c r="H18" s="49"/>
    </row>
    <row r="19" spans="2:8" ht="25.5" customHeight="1">
      <c r="B19" s="49"/>
      <c r="C19" s="49"/>
      <c r="D19" s="49"/>
      <c r="E19" s="49"/>
      <c r="F19" s="49"/>
      <c r="G19" s="49"/>
      <c r="H19" s="49"/>
    </row>
    <row r="20" spans="2:8" ht="25.5" customHeight="1">
      <c r="B20" s="49"/>
      <c r="C20" s="49"/>
      <c r="D20" s="49"/>
      <c r="E20" s="49"/>
      <c r="F20" s="49"/>
      <c r="G20" s="49"/>
      <c r="H20" s="49"/>
    </row>
    <row r="21" spans="2:8" ht="25.5" customHeight="1">
      <c r="B21" s="49"/>
      <c r="C21" s="49"/>
      <c r="D21" s="49"/>
      <c r="E21" s="49"/>
      <c r="F21" s="49"/>
      <c r="G21" s="49"/>
      <c r="H21" s="49"/>
    </row>
    <row r="23" spans="2:8" ht="25.5" customHeight="1">
      <c r="B23" s="72"/>
      <c r="C23" s="72" t="s">
        <v>375</v>
      </c>
      <c r="D23" s="72" t="s">
        <v>379</v>
      </c>
      <c r="E23" s="72" t="s">
        <v>418</v>
      </c>
    </row>
    <row r="24" spans="2:8" ht="25.5" customHeight="1">
      <c r="B24" s="72"/>
      <c r="C24" s="72" t="s">
        <v>424</v>
      </c>
      <c r="D24" s="72" t="s">
        <v>446</v>
      </c>
      <c r="E24" s="72" t="s">
        <v>445</v>
      </c>
    </row>
    <row r="25" spans="2:8" ht="25.5" customHeight="1">
      <c r="B25" s="72"/>
      <c r="C25" s="72" t="s">
        <v>376</v>
      </c>
      <c r="D25" s="72" t="s">
        <v>377</v>
      </c>
      <c r="E25" s="72" t="s">
        <v>444</v>
      </c>
    </row>
    <row r="26" spans="2:8" ht="25.5" customHeight="1">
      <c r="B26" s="72"/>
      <c r="C26" s="72"/>
      <c r="D26" s="72" t="s">
        <v>378</v>
      </c>
      <c r="E26" s="72" t="s">
        <v>453</v>
      </c>
    </row>
    <row r="27" spans="2:8" ht="25.5" customHeight="1">
      <c r="B27" s="72"/>
      <c r="C27" s="72" t="s">
        <v>380</v>
      </c>
      <c r="D27" s="72" t="s">
        <v>381</v>
      </c>
      <c r="E27" s="72" t="s">
        <v>382</v>
      </c>
    </row>
    <row r="28" spans="2:8" ht="25.5" customHeight="1">
      <c r="B28" s="72"/>
      <c r="C28" s="72"/>
      <c r="D28" s="72" t="s">
        <v>383</v>
      </c>
      <c r="E28" s="72" t="s">
        <v>384</v>
      </c>
    </row>
    <row r="29" spans="2:8" ht="25.5" customHeight="1">
      <c r="D29" s="72" t="s">
        <v>385</v>
      </c>
      <c r="E29" s="72" t="s">
        <v>404</v>
      </c>
    </row>
    <row r="30" spans="2:8" ht="25.5" customHeight="1">
      <c r="C30" s="72" t="s">
        <v>447</v>
      </c>
      <c r="D30" s="75" t="s">
        <v>449</v>
      </c>
      <c r="E30" s="75" t="s">
        <v>448</v>
      </c>
      <c r="F30" s="72" t="s">
        <v>450</v>
      </c>
    </row>
    <row r="31" spans="2:8" ht="25.5" customHeight="1">
      <c r="C31" s="72" t="s">
        <v>454</v>
      </c>
      <c r="D31" s="75" t="s">
        <v>456</v>
      </c>
      <c r="E31" s="75" t="s">
        <v>455</v>
      </c>
      <c r="F31" s="72"/>
    </row>
    <row r="32" spans="2:8" ht="25.5" customHeight="1">
      <c r="C32" s="72" t="s">
        <v>457</v>
      </c>
      <c r="D32" s="75" t="s">
        <v>458</v>
      </c>
      <c r="E32" s="75" t="s">
        <v>459</v>
      </c>
      <c r="F32" s="72"/>
    </row>
    <row r="33" spans="3:6" ht="25.5" customHeight="1">
      <c r="C33" s="72" t="s">
        <v>386</v>
      </c>
      <c r="D33" s="75" t="s">
        <v>388</v>
      </c>
      <c r="E33" s="75" t="s">
        <v>387</v>
      </c>
    </row>
    <row r="34" spans="3:6" ht="25.5" customHeight="1">
      <c r="C34" s="75"/>
      <c r="D34" s="75" t="s">
        <v>389</v>
      </c>
      <c r="E34" s="75" t="s">
        <v>390</v>
      </c>
    </row>
    <row r="35" spans="3:6" ht="25.5" customHeight="1">
      <c r="C35" s="72" t="s">
        <v>399</v>
      </c>
      <c r="D35" s="75" t="s">
        <v>396</v>
      </c>
      <c r="E35" s="75" t="s">
        <v>397</v>
      </c>
    </row>
    <row r="36" spans="3:6" ht="25.5" customHeight="1">
      <c r="C36" s="72" t="s">
        <v>400</v>
      </c>
      <c r="D36" s="75" t="s">
        <v>405</v>
      </c>
      <c r="E36" s="75" t="s">
        <v>398</v>
      </c>
    </row>
    <row r="37" spans="3:6" ht="25.5" customHeight="1">
      <c r="C37" s="75" t="s">
        <v>391</v>
      </c>
      <c r="D37" s="75" t="s">
        <v>392</v>
      </c>
      <c r="E37" s="75" t="s">
        <v>394</v>
      </c>
    </row>
    <row r="38" spans="3:6" ht="25.5" customHeight="1">
      <c r="C38" s="75"/>
      <c r="D38" s="75" t="s">
        <v>393</v>
      </c>
      <c r="E38" s="75" t="s">
        <v>395</v>
      </c>
      <c r="F38" s="53" t="s">
        <v>417</v>
      </c>
    </row>
    <row r="39" spans="3:6" ht="25.5" customHeight="1">
      <c r="C39" s="72" t="s">
        <v>401</v>
      </c>
      <c r="D39" s="75" t="s">
        <v>402</v>
      </c>
      <c r="E39" s="75" t="s">
        <v>403</v>
      </c>
    </row>
    <row r="40" spans="3:6" ht="25.5" customHeight="1">
      <c r="C40" s="72" t="s">
        <v>406</v>
      </c>
      <c r="D40" s="75" t="s">
        <v>408</v>
      </c>
      <c r="E40" s="75" t="s">
        <v>407</v>
      </c>
    </row>
    <row r="41" spans="3:6" ht="25.5" customHeight="1">
      <c r="C41" s="72" t="s">
        <v>409</v>
      </c>
      <c r="D41" s="75" t="s">
        <v>410</v>
      </c>
      <c r="E41" s="75" t="s">
        <v>411</v>
      </c>
    </row>
    <row r="42" spans="3:6" ht="25.5" customHeight="1">
      <c r="C42" s="75"/>
      <c r="D42" s="75" t="s">
        <v>413</v>
      </c>
      <c r="E42" s="75" t="s">
        <v>412</v>
      </c>
    </row>
    <row r="43" spans="3:6" ht="25.5" customHeight="1">
      <c r="C43" s="72" t="s">
        <v>414</v>
      </c>
      <c r="D43" s="75" t="s">
        <v>416</v>
      </c>
      <c r="E43" s="75" t="s">
        <v>415</v>
      </c>
    </row>
    <row r="44" spans="3:6" ht="25.5" customHeight="1">
      <c r="C44" s="75" t="s">
        <v>419</v>
      </c>
      <c r="D44" s="75" t="s">
        <v>421</v>
      </c>
      <c r="E44" s="75" t="s">
        <v>420</v>
      </c>
    </row>
    <row r="45" spans="3:6" ht="25.5" customHeight="1">
      <c r="C45" s="72" t="s">
        <v>422</v>
      </c>
      <c r="D45" s="75" t="s">
        <v>426</v>
      </c>
      <c r="E45" s="75" t="s">
        <v>425</v>
      </c>
    </row>
    <row r="46" spans="3:6" ht="25.5" customHeight="1">
      <c r="C46" s="72" t="s">
        <v>423</v>
      </c>
      <c r="D46" s="75" t="s">
        <v>427</v>
      </c>
      <c r="E46" s="75" t="s">
        <v>428</v>
      </c>
      <c r="F46" s="72" t="s">
        <v>429</v>
      </c>
    </row>
    <row r="47" spans="3:6" ht="25.5" customHeight="1">
      <c r="C47" s="75" t="s">
        <v>433</v>
      </c>
      <c r="D47" s="75" t="s">
        <v>432</v>
      </c>
      <c r="E47" s="75" t="s">
        <v>431</v>
      </c>
    </row>
    <row r="48" spans="3:6" ht="25.5" customHeight="1">
      <c r="C48" s="72"/>
      <c r="D48" s="72" t="s">
        <v>436</v>
      </c>
      <c r="E48" s="72" t="s">
        <v>434</v>
      </c>
    </row>
    <row r="49" spans="3:7" ht="25.5" customHeight="1">
      <c r="C49" s="75" t="s">
        <v>437</v>
      </c>
      <c r="D49" s="75" t="s">
        <v>438</v>
      </c>
      <c r="E49" s="75" t="s">
        <v>439</v>
      </c>
    </row>
    <row r="50" spans="3:7" ht="25.5" customHeight="1">
      <c r="C50" s="75" t="s">
        <v>435</v>
      </c>
      <c r="D50" s="75" t="s">
        <v>438</v>
      </c>
      <c r="E50" s="75" t="s">
        <v>442</v>
      </c>
    </row>
    <row r="51" spans="3:7" ht="25.5" customHeight="1">
      <c r="C51" s="75"/>
      <c r="D51" s="75" t="s">
        <v>432</v>
      </c>
      <c r="E51" s="75" t="s">
        <v>443</v>
      </c>
      <c r="G51" s="72" t="s">
        <v>460</v>
      </c>
    </row>
    <row r="52" spans="3:7" ht="25.5" customHeight="1">
      <c r="C52" s="75" t="s">
        <v>440</v>
      </c>
      <c r="D52" s="75"/>
      <c r="E52" s="75" t="s">
        <v>441</v>
      </c>
    </row>
    <row r="53" spans="3:7" ht="25.5" customHeight="1">
      <c r="C53" s="75" t="s">
        <v>461</v>
      </c>
      <c r="D53" s="75" t="s">
        <v>432</v>
      </c>
      <c r="E53" s="75" t="s">
        <v>462</v>
      </c>
    </row>
    <row r="54" spans="3:7" ht="25.5" customHeight="1">
      <c r="C54" s="75" t="s">
        <v>463</v>
      </c>
      <c r="D54" s="75" t="s">
        <v>464</v>
      </c>
      <c r="E54" s="75" t="s">
        <v>465</v>
      </c>
      <c r="G54" s="72" t="s">
        <v>466</v>
      </c>
    </row>
  </sheetData>
  <mergeCells count="1">
    <mergeCell ref="B2:E2"/>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
  <sheetViews>
    <sheetView zoomScaleNormal="100" workbookViewId="0">
      <selection activeCell="D16" sqref="D16"/>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33.625" style="53" customWidth="1"/>
  </cols>
  <sheetData>
    <row r="1" spans="1:6" ht="24.75" customHeight="1">
      <c r="A1" t="s">
        <v>284</v>
      </c>
    </row>
    <row r="2" spans="1:6" ht="158.25" customHeight="1">
      <c r="B2" s="157" t="s">
        <v>300</v>
      </c>
      <c r="C2" s="157"/>
      <c r="D2" s="157"/>
      <c r="E2" s="157"/>
      <c r="F2" s="61" t="s">
        <v>364</v>
      </c>
    </row>
    <row r="4" spans="1:6" ht="24.75" customHeight="1">
      <c r="B4" s="52" t="s">
        <v>144</v>
      </c>
      <c r="C4" s="52" t="s">
        <v>106</v>
      </c>
      <c r="D4" s="52" t="s">
        <v>146</v>
      </c>
      <c r="E4" s="52" t="s">
        <v>145</v>
      </c>
      <c r="F4" s="52" t="s">
        <v>18</v>
      </c>
    </row>
    <row r="5" spans="1:6" ht="189">
      <c r="B5" s="49">
        <v>1</v>
      </c>
      <c r="C5" s="49" t="s">
        <v>183</v>
      </c>
      <c r="D5" s="49" t="s">
        <v>363</v>
      </c>
      <c r="E5" s="49" t="s">
        <v>184</v>
      </c>
      <c r="F5" s="69" t="s">
        <v>362</v>
      </c>
    </row>
    <row r="6" spans="1:6" ht="40.5">
      <c r="B6" s="49">
        <v>2</v>
      </c>
      <c r="C6" s="49" t="s">
        <v>185</v>
      </c>
      <c r="D6" s="49" t="s">
        <v>186</v>
      </c>
      <c r="E6" s="49" t="s">
        <v>187</v>
      </c>
      <c r="F6" s="49" t="s">
        <v>188</v>
      </c>
    </row>
    <row r="7" spans="1:6" ht="24.75" customHeight="1">
      <c r="B7" s="49">
        <v>3</v>
      </c>
      <c r="C7" s="49"/>
      <c r="D7" s="49"/>
      <c r="E7" s="49"/>
      <c r="F7" s="49"/>
    </row>
    <row r="8" spans="1:6" ht="24.75" customHeight="1">
      <c r="B8" s="49"/>
      <c r="C8" s="49"/>
      <c r="D8" s="51"/>
      <c r="E8" s="49"/>
      <c r="F8" s="49"/>
    </row>
  </sheetData>
  <mergeCells count="1">
    <mergeCell ref="B2:E2"/>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9"/>
  <sheetViews>
    <sheetView workbookViewId="0"/>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33.625" style="53" customWidth="1"/>
  </cols>
  <sheetData>
    <row r="1" spans="1:6" ht="24.75" customHeight="1">
      <c r="A1" t="s">
        <v>285</v>
      </c>
    </row>
    <row r="2" spans="1:6" ht="175.5" customHeight="1">
      <c r="B2" s="157" t="s">
        <v>301</v>
      </c>
      <c r="C2" s="157"/>
      <c r="D2" s="157"/>
      <c r="E2" s="157"/>
    </row>
    <row r="4" spans="1:6" ht="24.75" customHeight="1">
      <c r="B4" s="52" t="s">
        <v>144</v>
      </c>
      <c r="C4" s="52" t="s">
        <v>106</v>
      </c>
      <c r="D4" s="52" t="s">
        <v>146</v>
      </c>
      <c r="E4" s="52" t="s">
        <v>145</v>
      </c>
      <c r="F4" s="52" t="s">
        <v>18</v>
      </c>
    </row>
    <row r="5" spans="1:6" ht="27">
      <c r="B5" s="49">
        <v>1</v>
      </c>
      <c r="C5" s="49" t="s">
        <v>189</v>
      </c>
      <c r="D5" s="49" t="s">
        <v>365</v>
      </c>
      <c r="E5" s="49" t="s">
        <v>190</v>
      </c>
      <c r="F5" s="50"/>
    </row>
    <row r="6" spans="1:6" ht="81">
      <c r="B6" s="49" t="s">
        <v>155</v>
      </c>
      <c r="C6" s="49" t="s">
        <v>191</v>
      </c>
      <c r="D6" s="49" t="s">
        <v>192</v>
      </c>
      <c r="E6" s="49"/>
      <c r="F6" s="49"/>
    </row>
    <row r="7" spans="1:6" ht="24.75" customHeight="1">
      <c r="B7" s="49"/>
      <c r="C7" s="49"/>
      <c r="D7" s="49"/>
      <c r="E7" s="49"/>
      <c r="F7" s="49"/>
    </row>
    <row r="8" spans="1:6" ht="24.75" customHeight="1">
      <c r="B8" s="49"/>
      <c r="C8" s="49"/>
      <c r="D8" s="51"/>
      <c r="E8" s="49"/>
      <c r="F8" s="49"/>
    </row>
    <row r="9" spans="1:6" ht="49.5" customHeight="1">
      <c r="C9" s="72" t="s">
        <v>369</v>
      </c>
    </row>
  </sheetData>
  <mergeCells count="1">
    <mergeCell ref="B2:E2"/>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9"/>
  <sheetViews>
    <sheetView workbookViewId="0">
      <selection activeCell="B2" sqref="B2:E2"/>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286</v>
      </c>
    </row>
    <row r="2" spans="1:6" ht="105" customHeight="1">
      <c r="B2" s="157" t="s">
        <v>302</v>
      </c>
      <c r="C2" s="157"/>
      <c r="D2" s="157"/>
      <c r="E2" s="157"/>
    </row>
    <row r="4" spans="1:6" ht="24.75" customHeight="1">
      <c r="B4" s="52" t="s">
        <v>144</v>
      </c>
      <c r="C4" s="52" t="s">
        <v>106</v>
      </c>
      <c r="D4" s="52" t="s">
        <v>146</v>
      </c>
      <c r="E4" s="52" t="s">
        <v>145</v>
      </c>
      <c r="F4" s="52" t="s">
        <v>18</v>
      </c>
    </row>
    <row r="5" spans="1:6" ht="34.5" customHeight="1">
      <c r="B5" s="49">
        <v>1</v>
      </c>
      <c r="C5" s="49" t="s">
        <v>193</v>
      </c>
      <c r="D5" s="49"/>
      <c r="E5" s="49" t="s">
        <v>195</v>
      </c>
      <c r="F5" s="50"/>
    </row>
    <row r="6" spans="1:6" ht="81">
      <c r="B6" s="49">
        <v>2</v>
      </c>
      <c r="C6" s="49" t="s">
        <v>196</v>
      </c>
      <c r="D6" s="49" t="s">
        <v>197</v>
      </c>
      <c r="E6" s="49"/>
      <c r="F6" s="50" t="s">
        <v>199</v>
      </c>
    </row>
    <row r="7" spans="1:6" ht="34.5" customHeight="1">
      <c r="B7" s="49">
        <v>3</v>
      </c>
      <c r="C7" s="49" t="s">
        <v>194</v>
      </c>
      <c r="D7" s="49"/>
      <c r="E7" s="49" t="s">
        <v>198</v>
      </c>
      <c r="F7" s="49"/>
    </row>
    <row r="8" spans="1:6" ht="30" customHeight="1">
      <c r="B8" s="49"/>
      <c r="C8" s="49"/>
      <c r="D8" s="49"/>
      <c r="E8" s="49"/>
      <c r="F8" s="49"/>
    </row>
    <row r="9" spans="1:6" ht="30" customHeight="1">
      <c r="B9" s="49"/>
      <c r="C9" s="49"/>
      <c r="D9" s="51"/>
      <c r="E9" s="49"/>
      <c r="F9" s="49"/>
    </row>
  </sheetData>
  <mergeCells count="1">
    <mergeCell ref="B2:E2"/>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1"/>
  <sheetViews>
    <sheetView workbookViewId="0">
      <selection activeCell="D6" sqref="D6"/>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287</v>
      </c>
    </row>
    <row r="2" spans="1:6" ht="162.75" customHeight="1">
      <c r="B2" s="157" t="s">
        <v>366</v>
      </c>
      <c r="C2" s="157"/>
      <c r="D2" s="157"/>
      <c r="E2" s="157"/>
      <c r="F2" s="53" t="s">
        <v>316</v>
      </c>
    </row>
    <row r="4" spans="1:6" ht="24.75" customHeight="1">
      <c r="B4" s="52" t="s">
        <v>144</v>
      </c>
      <c r="C4" s="52" t="s">
        <v>106</v>
      </c>
      <c r="D4" s="52" t="s">
        <v>146</v>
      </c>
      <c r="E4" s="52" t="s">
        <v>145</v>
      </c>
      <c r="F4" s="52" t="s">
        <v>18</v>
      </c>
    </row>
    <row r="5" spans="1:6" ht="44.25" customHeight="1">
      <c r="B5" s="49">
        <v>1</v>
      </c>
      <c r="C5" s="49" t="s">
        <v>200</v>
      </c>
      <c r="D5" s="49" t="s">
        <v>201</v>
      </c>
      <c r="E5" s="49"/>
      <c r="F5" s="50"/>
    </row>
    <row r="6" spans="1:6" ht="53.25" customHeight="1">
      <c r="B6" s="49">
        <v>2</v>
      </c>
      <c r="C6" s="49" t="s">
        <v>157</v>
      </c>
      <c r="D6" s="49" t="s">
        <v>208</v>
      </c>
      <c r="E6" s="49"/>
      <c r="F6" s="50"/>
    </row>
    <row r="7" spans="1:6" ht="44.25" customHeight="1">
      <c r="B7" s="49">
        <v>3</v>
      </c>
      <c r="C7" s="49" t="s">
        <v>202</v>
      </c>
      <c r="D7" s="49" t="s">
        <v>204</v>
      </c>
      <c r="E7" s="49"/>
      <c r="F7" s="50"/>
    </row>
    <row r="8" spans="1:6" ht="56.25" customHeight="1">
      <c r="B8" s="49">
        <v>4</v>
      </c>
      <c r="C8" s="49" t="s">
        <v>158</v>
      </c>
      <c r="D8" s="49" t="s">
        <v>203</v>
      </c>
      <c r="E8" s="49"/>
      <c r="F8" s="50"/>
    </row>
    <row r="9" spans="1:6" ht="44.25" customHeight="1">
      <c r="B9" s="49">
        <v>5</v>
      </c>
      <c r="C9" s="49" t="s">
        <v>205</v>
      </c>
      <c r="D9" s="49" t="s">
        <v>206</v>
      </c>
      <c r="E9" s="49" t="s">
        <v>207</v>
      </c>
      <c r="F9" s="49"/>
    </row>
    <row r="10" spans="1:6" ht="51" customHeight="1">
      <c r="B10" s="49">
        <v>6</v>
      </c>
      <c r="C10" s="49" t="s">
        <v>209</v>
      </c>
      <c r="D10" s="49" t="s">
        <v>210</v>
      </c>
      <c r="E10" s="49"/>
      <c r="F10" s="49"/>
    </row>
    <row r="11" spans="1:6" ht="30" customHeight="1">
      <c r="B11" s="49"/>
      <c r="C11" s="49"/>
      <c r="D11" s="51"/>
      <c r="E11" s="49"/>
      <c r="F11" s="49"/>
    </row>
  </sheetData>
  <mergeCells count="1">
    <mergeCell ref="B2:E2"/>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8"/>
  <sheetViews>
    <sheetView workbookViewId="0">
      <selection activeCell="D11" sqref="D11"/>
    </sheetView>
  </sheetViews>
  <sheetFormatPr defaultRowHeight="24.75" customHeight="1"/>
  <cols>
    <col min="1" max="1" width="5.375" customWidth="1"/>
    <col min="2" max="2" width="5.25" style="53" bestFit="1" customWidth="1"/>
    <col min="3" max="3" width="39.25" style="53" bestFit="1" customWidth="1"/>
    <col min="4" max="4" width="31.125" style="53" customWidth="1"/>
    <col min="5" max="5" width="61" style="53" customWidth="1"/>
    <col min="6" max="6" width="55.375" style="53" customWidth="1"/>
  </cols>
  <sheetData>
    <row r="1" spans="1:6" ht="24.75" customHeight="1">
      <c r="A1" t="s">
        <v>288</v>
      </c>
    </row>
    <row r="2" spans="1:6" ht="93.75" customHeight="1">
      <c r="B2" s="157" t="s">
        <v>303</v>
      </c>
      <c r="C2" s="157"/>
      <c r="D2" s="157"/>
      <c r="E2" s="157"/>
    </row>
    <row r="4" spans="1:6" ht="24.75" customHeight="1">
      <c r="B4" s="52" t="s">
        <v>144</v>
      </c>
      <c r="C4" s="52" t="s">
        <v>106</v>
      </c>
      <c r="D4" s="52" t="s">
        <v>146</v>
      </c>
      <c r="E4" s="52" t="s">
        <v>145</v>
      </c>
      <c r="F4" s="52" t="s">
        <v>18</v>
      </c>
    </row>
    <row r="5" spans="1:6" ht="44.25" customHeight="1">
      <c r="B5" s="49">
        <v>1</v>
      </c>
      <c r="C5" s="49" t="s">
        <v>216</v>
      </c>
      <c r="D5" s="49" t="s">
        <v>217</v>
      </c>
      <c r="E5" s="49"/>
      <c r="F5" s="50"/>
    </row>
    <row r="6" spans="1:6" ht="53.25" customHeight="1">
      <c r="B6" s="49">
        <v>2</v>
      </c>
      <c r="C6" s="49" t="s">
        <v>215</v>
      </c>
      <c r="D6" s="49" t="s">
        <v>211</v>
      </c>
      <c r="E6" s="49"/>
      <c r="F6" s="50"/>
    </row>
    <row r="7" spans="1:6" ht="44.25" customHeight="1">
      <c r="B7" s="49">
        <v>3</v>
      </c>
      <c r="C7" s="49" t="s">
        <v>213</v>
      </c>
      <c r="D7" s="49" t="s">
        <v>212</v>
      </c>
      <c r="E7" s="49"/>
      <c r="F7" s="50" t="s">
        <v>214</v>
      </c>
    </row>
    <row r="8" spans="1:6" ht="30" customHeight="1">
      <c r="B8" s="49"/>
      <c r="C8" s="49"/>
      <c r="D8" s="51"/>
      <c r="E8" s="49"/>
      <c r="F8" s="49"/>
    </row>
  </sheetData>
  <mergeCells count="1">
    <mergeCell ref="B2:E2"/>
  </mergeCells>
  <phoneticPr fontId="3"/>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vt:i4>
      </vt:variant>
    </vt:vector>
  </HeadingPairs>
  <TitlesOfParts>
    <vt:vector size="19" baseType="lpstr">
      <vt:lpstr>UNISS追加要望</vt:lpstr>
      <vt:lpstr>工数表</vt:lpstr>
      <vt:lpstr>資料１</vt:lpstr>
      <vt:lpstr>1-1_No.159</vt:lpstr>
      <vt:lpstr>2-1_No.178</vt:lpstr>
      <vt:lpstr>3-1_No.178</vt:lpstr>
      <vt:lpstr>4-1_No.203</vt:lpstr>
      <vt:lpstr>5-1_No.204</vt:lpstr>
      <vt:lpstr>6-1_No.230</vt:lpstr>
      <vt:lpstr>7-1_No.294</vt:lpstr>
      <vt:lpstr>8-1_No.316</vt:lpstr>
      <vt:lpstr>9-1_No.319</vt:lpstr>
      <vt:lpstr>10-1_No.485</vt:lpstr>
      <vt:lpstr>11-1_No.496</vt:lpstr>
      <vt:lpstr>12-1_No.519</vt:lpstr>
      <vt:lpstr>12-2_No.519</vt:lpstr>
      <vt:lpstr>13-1_No.-</vt:lpstr>
      <vt:lpstr>14</vt:lpstr>
      <vt:lpstr>UNISS追加要望!Print_Area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 清水</dc:creator>
  <cp:lastModifiedBy>永坂 朋子</cp:lastModifiedBy>
  <cp:lastPrinted>2017-06-12T02:15:32Z</cp:lastPrinted>
  <dcterms:created xsi:type="dcterms:W3CDTF">2015-08-29T03:57:04Z</dcterms:created>
  <dcterms:modified xsi:type="dcterms:W3CDTF">2017-07-04T03:01:08Z</dcterms:modified>
</cp:coreProperties>
</file>